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www\prius\spreadsheets\"/>
    </mc:Choice>
  </mc:AlternateContent>
  <bookViews>
    <workbookView xWindow="0" yWindow="0" windowWidth="20490" windowHeight="8730" tabRatio="616"/>
  </bookViews>
  <sheets>
    <sheet name="Year 5" sheetId="4" r:id="rId1"/>
    <sheet name="daily log" sheetId="3" r:id="rId2"/>
  </sheets>
  <calcPr calcId="152511"/>
</workbook>
</file>

<file path=xl/calcChain.xml><?xml version="1.0" encoding="utf-8"?>
<calcChain xmlns="http://schemas.openxmlformats.org/spreadsheetml/2006/main">
  <c r="N16" i="3" l="1"/>
  <c r="M16" i="3"/>
  <c r="K16" i="3" s="1"/>
  <c r="L16" i="3"/>
  <c r="S38" i="4" l="1"/>
  <c r="R38" i="4"/>
  <c r="C38" i="4"/>
  <c r="I38" i="4"/>
  <c r="D38" i="4" s="1"/>
  <c r="L38" i="4"/>
  <c r="Q38" i="4" s="1"/>
  <c r="M38" i="4"/>
  <c r="N38" i="4"/>
  <c r="O38" i="4"/>
  <c r="P38" i="4"/>
  <c r="H400" i="3"/>
  <c r="G397" i="3"/>
  <c r="G399" i="3"/>
  <c r="G400" i="3"/>
  <c r="G387" i="3"/>
  <c r="G388" i="3"/>
  <c r="G389" i="3"/>
  <c r="G390" i="3"/>
  <c r="G391" i="3"/>
  <c r="G392" i="3"/>
  <c r="G393" i="3"/>
  <c r="G394" i="3"/>
  <c r="G395" i="3"/>
  <c r="G396" i="3"/>
  <c r="G386" i="3"/>
  <c r="D4" i="4" l="1"/>
  <c r="R37" i="4" l="1"/>
  <c r="S37" i="4"/>
  <c r="C37" i="4"/>
  <c r="I37" i="4"/>
  <c r="D37" i="4" s="1"/>
  <c r="L37" i="4"/>
  <c r="Q37" i="4" s="1"/>
  <c r="N37" i="4"/>
  <c r="P37" i="4"/>
  <c r="H385" i="3"/>
  <c r="I380" i="3"/>
  <c r="M37" i="4" l="1"/>
  <c r="G381" i="3"/>
  <c r="G382" i="3"/>
  <c r="G383" i="3"/>
  <c r="G384" i="3"/>
  <c r="G385" i="3"/>
  <c r="G372" i="3"/>
  <c r="G373" i="3"/>
  <c r="G374" i="3"/>
  <c r="G376" i="3"/>
  <c r="G377" i="3"/>
  <c r="G378" i="3"/>
  <c r="G379" i="3"/>
  <c r="G380" i="3"/>
  <c r="O37" i="4" l="1"/>
  <c r="N15" i="3"/>
  <c r="M15" i="3"/>
  <c r="L15" i="3"/>
  <c r="K15" i="3" s="1"/>
  <c r="K14" i="3"/>
  <c r="N14" i="3"/>
  <c r="M14" i="3"/>
  <c r="L14" i="3"/>
  <c r="S36" i="4"/>
  <c r="R36" i="4"/>
  <c r="C36" i="4"/>
  <c r="I36" i="4"/>
  <c r="D36" i="4" s="1"/>
  <c r="L36" i="4"/>
  <c r="Q36" i="4" s="1"/>
  <c r="N36" i="4"/>
  <c r="P36" i="4"/>
  <c r="H371" i="3"/>
  <c r="G366" i="3"/>
  <c r="G367" i="3"/>
  <c r="G368" i="3"/>
  <c r="G369" i="3"/>
  <c r="G370" i="3"/>
  <c r="G371" i="3"/>
  <c r="S35" i="4"/>
  <c r="R35" i="4"/>
  <c r="H365" i="3"/>
  <c r="C35" i="4"/>
  <c r="I35" i="4"/>
  <c r="D35" i="4" s="1"/>
  <c r="L35" i="4"/>
  <c r="M35" i="4" s="1"/>
  <c r="N35" i="4"/>
  <c r="M36" i="4" l="1"/>
  <c r="O35" i="4"/>
  <c r="Q35" i="4"/>
  <c r="P35" i="4"/>
  <c r="G352" i="3"/>
  <c r="G353" i="3"/>
  <c r="G354" i="3"/>
  <c r="G355" i="3"/>
  <c r="G356" i="3"/>
  <c r="G358" i="3"/>
  <c r="G359" i="3"/>
  <c r="G360" i="3"/>
  <c r="G361" i="3"/>
  <c r="G362" i="3"/>
  <c r="G363" i="3"/>
  <c r="G364" i="3"/>
  <c r="G365" i="3"/>
  <c r="O36" i="4" l="1"/>
  <c r="R34" i="4"/>
  <c r="S34" i="4"/>
  <c r="C34" i="4"/>
  <c r="I34" i="4"/>
  <c r="D34" i="4" s="1"/>
  <c r="L34" i="4"/>
  <c r="Q34" i="4" s="1"/>
  <c r="N34" i="4"/>
  <c r="P34" i="4"/>
  <c r="H351" i="3"/>
  <c r="G341" i="3"/>
  <c r="G342" i="3"/>
  <c r="G343" i="3"/>
  <c r="G344" i="3"/>
  <c r="G345" i="3"/>
  <c r="G346" i="3"/>
  <c r="G347" i="3"/>
  <c r="G349" i="3"/>
  <c r="G350" i="3"/>
  <c r="G351" i="3"/>
  <c r="M34" i="4" l="1"/>
  <c r="S33" i="4"/>
  <c r="R33" i="4"/>
  <c r="H340" i="3"/>
  <c r="C33" i="4"/>
  <c r="I33" i="4"/>
  <c r="D33" i="4" s="1"/>
  <c r="L33" i="4"/>
  <c r="Q33" i="4" s="1"/>
  <c r="M33" i="4"/>
  <c r="N33" i="4"/>
  <c r="O33" i="4"/>
  <c r="P33" i="4"/>
  <c r="G338" i="3"/>
  <c r="G339" i="3"/>
  <c r="G340" i="3"/>
  <c r="O34" i="4" l="1"/>
  <c r="I199" i="3"/>
  <c r="G328" i="3" l="1"/>
  <c r="G329" i="3"/>
  <c r="G330" i="3"/>
  <c r="G331" i="3"/>
  <c r="G332" i="3"/>
  <c r="G333" i="3"/>
  <c r="G334" i="3"/>
  <c r="G335" i="3"/>
  <c r="G336" i="3"/>
  <c r="U39" i="4" l="1"/>
  <c r="U37" i="4" l="1"/>
  <c r="U36" i="4" l="1"/>
  <c r="U35" i="4"/>
  <c r="U34" i="4" l="1"/>
  <c r="U38" i="4" s="1"/>
  <c r="U33" i="4"/>
  <c r="U32" i="4"/>
  <c r="U31" i="4" l="1"/>
  <c r="U30" i="4" l="1"/>
  <c r="U26" i="4" l="1"/>
  <c r="U24" i="4"/>
  <c r="U23" i="4"/>
  <c r="U22" i="4"/>
  <c r="U21" i="4"/>
  <c r="U25" i="4" s="1"/>
  <c r="U20" i="4"/>
  <c r="U19" i="4"/>
  <c r="U18" i="4"/>
  <c r="U17" i="4"/>
  <c r="N13" i="3" l="1"/>
  <c r="M13" i="3"/>
  <c r="L13" i="3"/>
  <c r="K13" i="3" s="1"/>
  <c r="N12" i="3"/>
  <c r="M12" i="3"/>
  <c r="L12" i="3"/>
  <c r="N11" i="3"/>
  <c r="M11" i="3"/>
  <c r="L11" i="3"/>
  <c r="N10" i="3"/>
  <c r="M10" i="3"/>
  <c r="L10" i="3"/>
  <c r="N9" i="3"/>
  <c r="M9" i="3"/>
  <c r="L9" i="3"/>
  <c r="N8" i="3"/>
  <c r="M8" i="3"/>
  <c r="L8" i="3"/>
  <c r="N7" i="3"/>
  <c r="M7" i="3"/>
  <c r="L7" i="3"/>
  <c r="N6" i="3"/>
  <c r="M6" i="3"/>
  <c r="L6" i="3"/>
  <c r="N5" i="3"/>
  <c r="M5" i="3"/>
  <c r="L5" i="3"/>
  <c r="K12" i="3" l="1"/>
  <c r="K11" i="3"/>
  <c r="K10" i="3"/>
  <c r="L4" i="3"/>
  <c r="N4" i="3"/>
  <c r="M4" i="3"/>
  <c r="S32" i="4" l="1"/>
  <c r="R32" i="4"/>
  <c r="S31" i="4"/>
  <c r="R31" i="4"/>
  <c r="S30" i="4"/>
  <c r="R30" i="4"/>
  <c r="S29" i="4"/>
  <c r="R29" i="4"/>
  <c r="S28" i="4"/>
  <c r="R28" i="4"/>
  <c r="S27" i="4"/>
  <c r="R27" i="4"/>
  <c r="H324" i="3"/>
  <c r="H323" i="3"/>
  <c r="G326" i="3"/>
  <c r="G327" i="3"/>
  <c r="G324" i="3"/>
  <c r="G323" i="3"/>
  <c r="C32" i="4"/>
  <c r="D32" i="4"/>
  <c r="I32" i="4"/>
  <c r="L32" i="4"/>
  <c r="Q32" i="4" s="1"/>
  <c r="N32" i="4"/>
  <c r="P32" i="4"/>
  <c r="C31" i="4"/>
  <c r="I31" i="4"/>
  <c r="L31" i="4"/>
  <c r="Q31" i="4" s="1"/>
  <c r="N31" i="4"/>
  <c r="P31" i="4"/>
  <c r="C30" i="4"/>
  <c r="I30" i="4"/>
  <c r="D30" i="4" s="1"/>
  <c r="L30" i="4"/>
  <c r="Q30" i="4" s="1"/>
  <c r="N30" i="4"/>
  <c r="P30" i="4"/>
  <c r="C29" i="4"/>
  <c r="I29" i="4"/>
  <c r="D29" i="4" s="1"/>
  <c r="L29" i="4"/>
  <c r="Q29" i="4" s="1"/>
  <c r="N29" i="4"/>
  <c r="P29" i="4"/>
  <c r="C28" i="4"/>
  <c r="I28" i="4"/>
  <c r="D28" i="4" s="1"/>
  <c r="L28" i="4"/>
  <c r="Q28" i="4" s="1"/>
  <c r="N28" i="4"/>
  <c r="P28" i="4"/>
  <c r="C27" i="4"/>
  <c r="I27" i="4"/>
  <c r="D27" i="4" s="1"/>
  <c r="L27" i="4"/>
  <c r="M27" i="4" s="1"/>
  <c r="M28" i="4" s="1"/>
  <c r="N27" i="4"/>
  <c r="P27" i="4"/>
  <c r="S26" i="4"/>
  <c r="R26" i="4"/>
  <c r="H322" i="3"/>
  <c r="C26" i="4"/>
  <c r="I26" i="4"/>
  <c r="D26" i="4" s="1"/>
  <c r="L26" i="4"/>
  <c r="Q26" i="4" s="1"/>
  <c r="N26" i="4"/>
  <c r="P26" i="4"/>
  <c r="G311" i="3"/>
  <c r="G312" i="3"/>
  <c r="G313" i="3"/>
  <c r="G314" i="3"/>
  <c r="G315" i="3"/>
  <c r="G316" i="3"/>
  <c r="G317" i="3"/>
  <c r="G318" i="3"/>
  <c r="G319" i="3"/>
  <c r="G320" i="3"/>
  <c r="G321" i="3"/>
  <c r="G322" i="3"/>
  <c r="M29" i="4" l="1"/>
  <c r="O28" i="4"/>
  <c r="D31" i="4"/>
  <c r="Q27" i="4"/>
  <c r="O27" i="4"/>
  <c r="M26" i="4"/>
  <c r="S25" i="4"/>
  <c r="R25" i="4"/>
  <c r="N25" i="4"/>
  <c r="L25" i="4"/>
  <c r="Q25" i="4" s="1"/>
  <c r="I25" i="4"/>
  <c r="P25" i="4" s="1"/>
  <c r="D25" i="4"/>
  <c r="C25" i="4"/>
  <c r="H310" i="3"/>
  <c r="G302" i="3"/>
  <c r="G303" i="3"/>
  <c r="G304" i="3"/>
  <c r="G306" i="3"/>
  <c r="G307" i="3"/>
  <c r="G308" i="3"/>
  <c r="G309" i="3"/>
  <c r="G310" i="3"/>
  <c r="S24" i="4"/>
  <c r="R24" i="4"/>
  <c r="N24" i="4"/>
  <c r="L24" i="4"/>
  <c r="Q24" i="4" s="1"/>
  <c r="I24" i="4"/>
  <c r="P24" i="4" s="1"/>
  <c r="D24" i="4"/>
  <c r="C24" i="4"/>
  <c r="H300" i="3"/>
  <c r="G289" i="3"/>
  <c r="G291" i="3"/>
  <c r="G292" i="3"/>
  <c r="G294" i="3"/>
  <c r="G295" i="3"/>
  <c r="G296" i="3"/>
  <c r="G297" i="3"/>
  <c r="G299" i="3"/>
  <c r="G300" i="3"/>
  <c r="G301" i="3"/>
  <c r="O29" i="4" l="1"/>
  <c r="M30" i="4"/>
  <c r="O26" i="4"/>
  <c r="M25" i="4"/>
  <c r="M24" i="4"/>
  <c r="S23" i="4"/>
  <c r="R23" i="4"/>
  <c r="C23" i="4"/>
  <c r="I23" i="4"/>
  <c r="D23" i="4" s="1"/>
  <c r="L23" i="4"/>
  <c r="Q23" i="4" s="1"/>
  <c r="M23" i="4"/>
  <c r="N23" i="4"/>
  <c r="O23" i="4"/>
  <c r="H288" i="3"/>
  <c r="G282" i="3"/>
  <c r="G283" i="3"/>
  <c r="G284" i="3"/>
  <c r="G285" i="3"/>
  <c r="G286" i="3"/>
  <c r="G287" i="3"/>
  <c r="G288" i="3"/>
  <c r="M31" i="4" l="1"/>
  <c r="O30" i="4"/>
  <c r="O25" i="4"/>
  <c r="O24" i="4"/>
  <c r="P23" i="4"/>
  <c r="S22" i="4"/>
  <c r="R22" i="4"/>
  <c r="P22" i="4"/>
  <c r="Q22" i="4"/>
  <c r="C22" i="4"/>
  <c r="I22" i="4"/>
  <c r="D22" i="4" s="1"/>
  <c r="L22" i="4"/>
  <c r="M22" i="4"/>
  <c r="N22" i="4"/>
  <c r="O22" i="4"/>
  <c r="H279" i="3"/>
  <c r="G279" i="3"/>
  <c r="G280" i="3"/>
  <c r="G281" i="3"/>
  <c r="O31" i="4" l="1"/>
  <c r="M32" i="4"/>
  <c r="G267" i="3"/>
  <c r="G268" i="3"/>
  <c r="G269" i="3"/>
  <c r="G270" i="3"/>
  <c r="G271" i="3"/>
  <c r="G272" i="3"/>
  <c r="G273" i="3"/>
  <c r="G274" i="3"/>
  <c r="G275" i="3"/>
  <c r="G276" i="3"/>
  <c r="G278" i="3"/>
  <c r="O32" i="4" l="1"/>
  <c r="S21" i="4"/>
  <c r="R21" i="4"/>
  <c r="N21" i="4"/>
  <c r="L21" i="4"/>
  <c r="Q21" i="4" s="1"/>
  <c r="I21" i="4"/>
  <c r="P21" i="4" s="1"/>
  <c r="D21" i="4"/>
  <c r="C21" i="4"/>
  <c r="H263" i="3"/>
  <c r="G258" i="3"/>
  <c r="G259" i="3"/>
  <c r="G260" i="3"/>
  <c r="G261" i="3"/>
  <c r="G262" i="3"/>
  <c r="G263" i="3"/>
  <c r="G264" i="3"/>
  <c r="G266" i="3"/>
  <c r="M21" i="4" l="1"/>
  <c r="G253" i="3"/>
  <c r="G254" i="3"/>
  <c r="G255" i="3"/>
  <c r="G256" i="3"/>
  <c r="G257" i="3"/>
  <c r="O21" i="4" l="1"/>
  <c r="S20" i="4"/>
  <c r="R20" i="4"/>
  <c r="C20" i="4"/>
  <c r="I20" i="4"/>
  <c r="D20" i="4" s="1"/>
  <c r="L20" i="4"/>
  <c r="Q20" i="4" s="1"/>
  <c r="M20" i="4"/>
  <c r="N20" i="4"/>
  <c r="O20" i="4"/>
  <c r="P20" i="4"/>
  <c r="H247" i="3" l="1"/>
  <c r="G241" i="3"/>
  <c r="G243" i="3"/>
  <c r="G245" i="3"/>
  <c r="G246" i="3"/>
  <c r="G247" i="3"/>
  <c r="G248" i="3"/>
  <c r="G249" i="3"/>
  <c r="G250" i="3"/>
  <c r="G251" i="3"/>
  <c r="G252" i="3"/>
  <c r="G231" i="3"/>
  <c r="G232" i="3"/>
  <c r="G233" i="3"/>
  <c r="G234" i="3"/>
  <c r="G236" i="3"/>
  <c r="G237" i="3"/>
  <c r="G238" i="3"/>
  <c r="G239" i="3"/>
  <c r="G240" i="3"/>
  <c r="S19" i="4" l="1"/>
  <c r="R19" i="4"/>
  <c r="C19" i="4"/>
  <c r="I19" i="4"/>
  <c r="D19" i="4" s="1"/>
  <c r="L19" i="4"/>
  <c r="Q19" i="4" s="1"/>
  <c r="N19" i="4"/>
  <c r="P19" i="4"/>
  <c r="H229" i="3"/>
  <c r="G221" i="3"/>
  <c r="G222" i="3"/>
  <c r="G223" i="3"/>
  <c r="G224" i="3"/>
  <c r="G225" i="3"/>
  <c r="G226" i="3"/>
  <c r="G227" i="3"/>
  <c r="G228" i="3"/>
  <c r="G229" i="3"/>
  <c r="G230" i="3"/>
  <c r="S18" i="4"/>
  <c r="R18" i="4"/>
  <c r="C18" i="4"/>
  <c r="I18" i="4"/>
  <c r="D18" i="4" s="1"/>
  <c r="L18" i="4"/>
  <c r="Q18" i="4" s="1"/>
  <c r="N18" i="4"/>
  <c r="P18" i="4"/>
  <c r="S17" i="4"/>
  <c r="R17" i="4"/>
  <c r="C17" i="4"/>
  <c r="I17" i="4"/>
  <c r="D17" i="4" s="1"/>
  <c r="L17" i="4"/>
  <c r="Q17" i="4" s="1"/>
  <c r="M17" i="4"/>
  <c r="N17" i="4"/>
  <c r="O17" i="4"/>
  <c r="P17" i="4"/>
  <c r="H218" i="3"/>
  <c r="H211" i="3"/>
  <c r="G211" i="3"/>
  <c r="G212" i="3"/>
  <c r="G213" i="3"/>
  <c r="G214" i="3"/>
  <c r="G215" i="3"/>
  <c r="G216" i="3"/>
  <c r="G217" i="3"/>
  <c r="G218" i="3"/>
  <c r="G219" i="3"/>
  <c r="G220" i="3"/>
  <c r="M19" i="4" l="1"/>
  <c r="M18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O19" i="4" l="1"/>
  <c r="O18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C16" i="4" l="1"/>
  <c r="I16" i="4"/>
  <c r="D16" i="4" s="1"/>
  <c r="L16" i="4"/>
  <c r="Q16" i="4" s="1"/>
  <c r="M16" i="4"/>
  <c r="N16" i="4"/>
  <c r="P16" i="4"/>
  <c r="H201" i="3"/>
  <c r="G207" i="3"/>
  <c r="G208" i="3"/>
  <c r="G209" i="3"/>
  <c r="G210" i="3"/>
  <c r="G202" i="3"/>
  <c r="G203" i="3"/>
  <c r="G204" i="3"/>
  <c r="G205" i="3"/>
  <c r="G206" i="3"/>
  <c r="G198" i="3"/>
  <c r="G199" i="3"/>
  <c r="G200" i="3"/>
  <c r="G201" i="3"/>
  <c r="G196" i="3"/>
  <c r="G194" i="3"/>
  <c r="O16" i="4" l="1"/>
  <c r="G188" i="3"/>
  <c r="G189" i="3"/>
  <c r="G190" i="3"/>
  <c r="G191" i="3"/>
  <c r="G192" i="3"/>
  <c r="G193" i="3"/>
  <c r="C15" i="4" l="1"/>
  <c r="I15" i="4"/>
  <c r="D15" i="4" s="1"/>
  <c r="L15" i="4"/>
  <c r="Q15" i="4" s="1"/>
  <c r="N15" i="4"/>
  <c r="P15" i="4"/>
  <c r="H187" i="3"/>
  <c r="G181" i="3"/>
  <c r="G182" i="3"/>
  <c r="G183" i="3"/>
  <c r="G184" i="3"/>
  <c r="G186" i="3"/>
  <c r="G174" i="3"/>
  <c r="G175" i="3"/>
  <c r="G176" i="3"/>
  <c r="G177" i="3"/>
  <c r="G178" i="3"/>
  <c r="G179" i="3"/>
  <c r="G165" i="3"/>
  <c r="G166" i="3"/>
  <c r="G167" i="3"/>
  <c r="G168" i="3"/>
  <c r="G169" i="3"/>
  <c r="G170" i="3"/>
  <c r="G171" i="3"/>
  <c r="G172" i="3"/>
  <c r="G173" i="3"/>
  <c r="C14" i="4"/>
  <c r="I14" i="4"/>
  <c r="D14" i="4" s="1"/>
  <c r="L14" i="4"/>
  <c r="Q14" i="4" s="1"/>
  <c r="M14" i="4"/>
  <c r="N14" i="4"/>
  <c r="P14" i="4"/>
  <c r="H164" i="3"/>
  <c r="G155" i="3"/>
  <c r="G156" i="3"/>
  <c r="G157" i="3"/>
  <c r="G158" i="3"/>
  <c r="G159" i="3"/>
  <c r="G160" i="3"/>
  <c r="G161" i="3"/>
  <c r="G162" i="3"/>
  <c r="G163" i="3"/>
  <c r="G164" i="3"/>
  <c r="G147" i="3"/>
  <c r="G148" i="3"/>
  <c r="G149" i="3"/>
  <c r="G150" i="3"/>
  <c r="G151" i="3"/>
  <c r="G152" i="3"/>
  <c r="G153" i="3"/>
  <c r="G154" i="3"/>
  <c r="M15" i="4" l="1"/>
  <c r="O14" i="4"/>
  <c r="M8" i="4"/>
  <c r="O15" i="4" l="1"/>
  <c r="C8" i="4"/>
  <c r="C9" i="4"/>
  <c r="C10" i="4"/>
  <c r="C11" i="4"/>
  <c r="C12" i="4"/>
  <c r="C13" i="4"/>
  <c r="G122" i="3" l="1"/>
  <c r="G144" i="3"/>
  <c r="G146" i="3"/>
  <c r="G135" i="3"/>
  <c r="G129" i="3"/>
  <c r="G123" i="3"/>
  <c r="G113" i="3"/>
  <c r="G106" i="3"/>
  <c r="G104" i="3"/>
  <c r="G105" i="3"/>
  <c r="G107" i="3"/>
  <c r="G109" i="3"/>
  <c r="G110" i="3"/>
  <c r="G111" i="3"/>
  <c r="G112" i="3"/>
  <c r="G114" i="3"/>
  <c r="G103" i="3"/>
  <c r="G120" i="3"/>
  <c r="G119" i="3"/>
  <c r="I13" i="4"/>
  <c r="D13" i="4" s="1"/>
  <c r="L13" i="4"/>
  <c r="N13" i="4"/>
  <c r="Q13" i="4"/>
  <c r="I12" i="4"/>
  <c r="D12" i="4" s="1"/>
  <c r="L12" i="4"/>
  <c r="N12" i="4"/>
  <c r="Q12" i="4"/>
  <c r="I11" i="4"/>
  <c r="D11" i="4" s="1"/>
  <c r="L11" i="4"/>
  <c r="N11" i="4"/>
  <c r="P11" i="4"/>
  <c r="Q11" i="4"/>
  <c r="H146" i="3"/>
  <c r="H133" i="3"/>
  <c r="H126" i="3"/>
  <c r="G118" i="3"/>
  <c r="G116" i="3"/>
  <c r="G117" i="3"/>
  <c r="G121" i="3"/>
  <c r="G124" i="3"/>
  <c r="G125" i="3"/>
  <c r="G126" i="3"/>
  <c r="G127" i="3"/>
  <c r="G128" i="3"/>
  <c r="G131" i="3"/>
  <c r="G132" i="3"/>
  <c r="G133" i="3"/>
  <c r="G134" i="3"/>
  <c r="G137" i="3"/>
  <c r="G138" i="3"/>
  <c r="G139" i="3"/>
  <c r="G140" i="3"/>
  <c r="G141" i="3"/>
  <c r="G142" i="3"/>
  <c r="G143" i="3"/>
  <c r="G145" i="3"/>
  <c r="P13" i="4" l="1"/>
  <c r="P12" i="4"/>
  <c r="N10" i="4"/>
  <c r="L10" i="4"/>
  <c r="Q10" i="4" s="1"/>
  <c r="I10" i="4"/>
  <c r="D10" i="4" s="1"/>
  <c r="N9" i="4"/>
  <c r="L9" i="4"/>
  <c r="Q9" i="4" s="1"/>
  <c r="I9" i="4"/>
  <c r="D9" i="4" s="1"/>
  <c r="P10" i="4" l="1"/>
  <c r="P9" i="4"/>
  <c r="I8" i="4"/>
  <c r="D8" i="4" s="1"/>
  <c r="L8" i="4"/>
  <c r="N8" i="4"/>
  <c r="M9" i="4" l="1"/>
  <c r="O9" i="4" s="1"/>
  <c r="O8" i="4"/>
  <c r="Q8" i="4"/>
  <c r="P8" i="4"/>
  <c r="C7" i="4"/>
  <c r="I7" i="4"/>
  <c r="D7" i="4" s="1"/>
  <c r="L7" i="4"/>
  <c r="Q7" i="4" s="1"/>
  <c r="M7" i="4"/>
  <c r="N7" i="4"/>
  <c r="O7" i="4"/>
  <c r="P7" i="4"/>
  <c r="C6" i="4"/>
  <c r="I6" i="4"/>
  <c r="D6" i="4" s="1"/>
  <c r="L6" i="4"/>
  <c r="Q6" i="4" s="1"/>
  <c r="M6" i="4"/>
  <c r="N6" i="4"/>
  <c r="O6" i="4"/>
  <c r="P6" i="4"/>
  <c r="M4" i="4"/>
  <c r="I4" i="4"/>
  <c r="C4" i="4"/>
  <c r="C5" i="4"/>
  <c r="M10" i="4" l="1"/>
  <c r="N5" i="4"/>
  <c r="L5" i="4"/>
  <c r="Q5" i="4" s="1"/>
  <c r="N4" i="4"/>
  <c r="L4" i="4"/>
  <c r="Q4" i="4" s="1"/>
  <c r="P3" i="4"/>
  <c r="O3" i="4"/>
  <c r="M11" i="4" l="1"/>
  <c r="O10" i="4"/>
  <c r="H107" i="3"/>
  <c r="H96" i="3"/>
  <c r="H75" i="3"/>
  <c r="H59" i="3"/>
  <c r="H51" i="3"/>
  <c r="G97" i="3"/>
  <c r="G98" i="3"/>
  <c r="G100" i="3"/>
  <c r="G101" i="3"/>
  <c r="G102" i="3"/>
  <c r="G96" i="3"/>
  <c r="G90" i="3"/>
  <c r="G91" i="3"/>
  <c r="G92" i="3"/>
  <c r="G93" i="3"/>
  <c r="G94" i="3"/>
  <c r="G95" i="3"/>
  <c r="G80" i="3"/>
  <c r="G81" i="3"/>
  <c r="G82" i="3"/>
  <c r="G83" i="3"/>
  <c r="G84" i="3"/>
  <c r="G85" i="3"/>
  <c r="G86" i="3"/>
  <c r="G88" i="3"/>
  <c r="G89" i="3"/>
  <c r="G71" i="3"/>
  <c r="G72" i="3"/>
  <c r="G73" i="3"/>
  <c r="G74" i="3"/>
  <c r="G75" i="3"/>
  <c r="G76" i="3"/>
  <c r="G77" i="3"/>
  <c r="G78" i="3"/>
  <c r="G79" i="3"/>
  <c r="G64" i="3"/>
  <c r="G65" i="3"/>
  <c r="G66" i="3"/>
  <c r="G68" i="3"/>
  <c r="G69" i="3"/>
  <c r="G70" i="3"/>
  <c r="G53" i="3"/>
  <c r="G54" i="3"/>
  <c r="G55" i="3"/>
  <c r="G56" i="3"/>
  <c r="G58" i="3"/>
  <c r="G59" i="3"/>
  <c r="G60" i="3"/>
  <c r="G61" i="3"/>
  <c r="G62" i="3"/>
  <c r="G63" i="3"/>
  <c r="M12" i="4" l="1"/>
  <c r="O11" i="4"/>
  <c r="G44" i="3"/>
  <c r="G45" i="3"/>
  <c r="G46" i="3"/>
  <c r="G47" i="3"/>
  <c r="G48" i="3"/>
  <c r="G49" i="3"/>
  <c r="G50" i="3"/>
  <c r="G51" i="3"/>
  <c r="M13" i="4" l="1"/>
  <c r="O12" i="4"/>
  <c r="H43" i="3"/>
  <c r="G38" i="3"/>
  <c r="G39" i="3"/>
  <c r="G40" i="3"/>
  <c r="G42" i="3"/>
  <c r="G43" i="3"/>
  <c r="G33" i="3"/>
  <c r="G34" i="3"/>
  <c r="G35" i="3"/>
  <c r="G36" i="3"/>
  <c r="G37" i="3"/>
  <c r="H32" i="3"/>
  <c r="G32" i="3"/>
  <c r="G28" i="3"/>
  <c r="G29" i="3"/>
  <c r="G30" i="3"/>
  <c r="G31" i="3"/>
  <c r="O13" i="4" l="1"/>
  <c r="G26" i="3"/>
  <c r="G27" i="3"/>
  <c r="G19" i="3"/>
  <c r="G20" i="3"/>
  <c r="G21" i="3"/>
  <c r="G22" i="3"/>
  <c r="G23" i="3"/>
  <c r="G24" i="3"/>
  <c r="G25" i="3"/>
  <c r="H17" i="3" l="1"/>
  <c r="H16" i="3"/>
  <c r="H15" i="3"/>
  <c r="G16" i="3"/>
  <c r="G17" i="3"/>
  <c r="G15" i="3"/>
  <c r="H14" i="3"/>
  <c r="G13" i="3"/>
  <c r="G14" i="3"/>
  <c r="H13" i="3"/>
  <c r="G12" i="3" l="1"/>
  <c r="H12" i="3"/>
  <c r="G5" i="3"/>
  <c r="G6" i="3"/>
  <c r="G7" i="3"/>
  <c r="G8" i="3"/>
  <c r="G9" i="3"/>
  <c r="K4" i="3" l="1"/>
  <c r="K9" i="3"/>
  <c r="K8" i="3"/>
  <c r="K7" i="3"/>
  <c r="K6" i="3"/>
  <c r="K5" i="3"/>
  <c r="L17" i="3" l="1"/>
  <c r="N17" i="3" l="1"/>
  <c r="M17" i="3" l="1"/>
  <c r="K17" i="3" s="1"/>
  <c r="AL3" i="3" l="1"/>
  <c r="AM3" i="3"/>
  <c r="AN3" i="3"/>
  <c r="AO3" i="3"/>
  <c r="AP3" i="3"/>
  <c r="AQ3" i="3"/>
  <c r="AR3" i="3"/>
  <c r="AS3" i="3"/>
  <c r="AT3" i="3"/>
  <c r="AU3" i="3"/>
  <c r="AV3" i="3"/>
  <c r="AL4" i="3"/>
  <c r="AM4" i="3"/>
  <c r="AN4" i="3"/>
  <c r="AO4" i="3"/>
  <c r="AP4" i="3"/>
  <c r="AQ4" i="3"/>
  <c r="AR4" i="3"/>
  <c r="AS4" i="3"/>
  <c r="AT4" i="3"/>
  <c r="AU4" i="3"/>
  <c r="AV4" i="3"/>
  <c r="AL5" i="3"/>
  <c r="AM5" i="3"/>
  <c r="AN5" i="3"/>
  <c r="AO5" i="3"/>
  <c r="AP5" i="3"/>
  <c r="AQ5" i="3"/>
  <c r="AR5" i="3"/>
  <c r="AS5" i="3"/>
  <c r="AT5" i="3"/>
  <c r="AU5" i="3"/>
  <c r="AV5" i="3"/>
  <c r="AL6" i="3"/>
  <c r="AM6" i="3"/>
  <c r="AN6" i="3"/>
  <c r="AO6" i="3"/>
  <c r="AP6" i="3"/>
  <c r="AQ6" i="3"/>
  <c r="AR6" i="3"/>
  <c r="AS6" i="3"/>
  <c r="AT6" i="3"/>
  <c r="AU6" i="3"/>
  <c r="AV6" i="3"/>
  <c r="AL7" i="3"/>
  <c r="AM7" i="3"/>
  <c r="AN7" i="3"/>
  <c r="AO7" i="3"/>
  <c r="AP7" i="3"/>
  <c r="AQ7" i="3"/>
  <c r="AR7" i="3"/>
  <c r="AS7" i="3"/>
  <c r="AT7" i="3"/>
  <c r="AU7" i="3"/>
  <c r="AV7" i="3"/>
  <c r="AL8" i="3"/>
  <c r="AM8" i="3"/>
  <c r="AN8" i="3"/>
  <c r="AO8" i="3"/>
  <c r="AP8" i="3"/>
  <c r="AQ8" i="3"/>
  <c r="AR8" i="3"/>
  <c r="AS8" i="3"/>
  <c r="AT8" i="3"/>
  <c r="AU8" i="3"/>
  <c r="AV8" i="3"/>
  <c r="AL9" i="3"/>
  <c r="AM9" i="3"/>
  <c r="AN9" i="3"/>
  <c r="AO9" i="3"/>
  <c r="AP9" i="3"/>
  <c r="AQ9" i="3"/>
  <c r="AR9" i="3"/>
  <c r="AS9" i="3"/>
  <c r="AT9" i="3"/>
  <c r="AU9" i="3"/>
  <c r="AV9" i="3"/>
  <c r="AL10" i="3"/>
  <c r="AM10" i="3"/>
  <c r="AN10" i="3"/>
  <c r="AO10" i="3"/>
  <c r="AP10" i="3"/>
  <c r="AQ10" i="3"/>
  <c r="AR10" i="3"/>
  <c r="AS10" i="3"/>
  <c r="AT10" i="3"/>
  <c r="AU10" i="3"/>
  <c r="AV10" i="3"/>
  <c r="AL11" i="3"/>
  <c r="AM11" i="3"/>
  <c r="AN11" i="3"/>
  <c r="AO11" i="3"/>
  <c r="AP11" i="3"/>
  <c r="AQ11" i="3"/>
  <c r="AR11" i="3"/>
  <c r="AS11" i="3"/>
  <c r="AT11" i="3"/>
  <c r="AU11" i="3"/>
  <c r="AV11" i="3"/>
  <c r="AL12" i="3"/>
  <c r="AM12" i="3"/>
  <c r="AN12" i="3"/>
  <c r="AO12" i="3"/>
  <c r="AP12" i="3"/>
  <c r="AQ12" i="3"/>
  <c r="AR12" i="3"/>
  <c r="AS12" i="3"/>
  <c r="AT12" i="3"/>
  <c r="AU12" i="3"/>
  <c r="AV12" i="3"/>
  <c r="AL13" i="3"/>
  <c r="AM13" i="3"/>
  <c r="AN13" i="3"/>
  <c r="AO13" i="3"/>
  <c r="AP13" i="3"/>
  <c r="AQ13" i="3"/>
  <c r="AR13" i="3"/>
  <c r="AS13" i="3"/>
  <c r="AT13" i="3"/>
  <c r="AU13" i="3"/>
  <c r="AV13" i="3"/>
  <c r="BI16" i="3" l="1"/>
  <c r="BH16" i="3" s="1"/>
  <c r="BG16" i="3" s="1"/>
  <c r="BF16" i="3" s="1"/>
  <c r="BE16" i="3" s="1"/>
  <c r="AY16" i="3"/>
  <c r="BD16" i="3" l="1"/>
  <c r="BC16" i="3" s="1"/>
  <c r="BB16" i="3" s="1"/>
  <c r="BA16" i="3" s="1"/>
  <c r="AZ16" i="3" s="1"/>
  <c r="BJ16" i="3" l="1"/>
  <c r="I5" i="4" l="1"/>
  <c r="D5" i="4" s="1"/>
  <c r="P4" i="4"/>
  <c r="P5" i="4" l="1"/>
  <c r="M5" i="4" l="1"/>
  <c r="O4" i="4"/>
  <c r="O5" i="4" l="1"/>
</calcChain>
</file>

<file path=xl/sharedStrings.xml><?xml version="1.0" encoding="utf-8"?>
<sst xmlns="http://schemas.openxmlformats.org/spreadsheetml/2006/main" count="84" uniqueCount="68">
  <si>
    <t>Gallons</t>
  </si>
  <si>
    <t>TOTAL</t>
  </si>
  <si>
    <t>Miles</t>
  </si>
  <si>
    <t>MPG</t>
  </si>
  <si>
    <t>ODO</t>
  </si>
  <si>
    <t>DATE</t>
  </si>
  <si>
    <t>Recharges</t>
  </si>
  <si>
    <t>EV</t>
  </si>
  <si>
    <t>HV</t>
  </si>
  <si>
    <t xml:space="preserve"> 2012 Prius PHV  -  daily log</t>
  </si>
  <si>
    <t>kWh</t>
  </si>
  <si>
    <t>calc'd
gallons</t>
  </si>
  <si>
    <t xml:space="preserve">  EV &amp; HV values displayed on-screen are truncated to whole numbers</t>
  </si>
  <si>
    <t xml:space="preserve"> (collected from displayed values)</t>
  </si>
  <si>
    <t>tank
totals</t>
  </si>
  <si>
    <t>miles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</si>
  <si>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</si>
  <si>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</si>
  <si>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</si>
  <si>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</si>
  <si>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</si>
  <si>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</si>
  <si>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</si>
  <si>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</si>
  <si>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count</t>
  </si>
  <si>
    <t>days</t>
  </si>
  <si>
    <t>80-89</t>
  </si>
  <si>
    <t>90-99</t>
  </si>
  <si>
    <t>100-999</t>
  </si>
  <si>
    <t xml:space="preserve">  1.0 Recharge is approximately 2.75 kWh, including conversion losses</t>
  </si>
  <si>
    <t>Lifetime</t>
  </si>
  <si>
    <t>Date</t>
  </si>
  <si>
    <t>MPG
shown</t>
  </si>
  <si>
    <t>MPG
calc'd</t>
  </si>
  <si>
    <t>Lifetime
MPG</t>
  </si>
  <si>
    <t>Total
Miles</t>
  </si>
  <si>
    <t>Total
Gallons</t>
  </si>
  <si>
    <t>kWh
shown</t>
  </si>
  <si>
    <t>kWh
calc'd</t>
  </si>
  <si>
    <t>Total
kWh</t>
  </si>
  <si>
    <t>MPG (HV)</t>
  </si>
  <si>
    <t>kWh /
100 miles</t>
  </si>
  <si>
    <t>Gal /
100 miles</t>
  </si>
  <si>
    <t>Lifetime
MPGe</t>
  </si>
  <si>
    <t xml:space="preserve">  2012 Prius PHV  -  Year 5</t>
  </si>
  <si>
    <t xml:space="preserve">   kWh shown  =  this value is displayed on screen, representing driving usage only</t>
  </si>
  <si>
    <t xml:space="preserve">   kWh calc'd  =  1.0 Recharge is approximately 3.0 kWh, including conversion losses</t>
  </si>
  <si>
    <t>Lifetime
MPGe + gas</t>
  </si>
  <si>
    <t>32.6 kWh per gallon of E10 fuel</t>
  </si>
  <si>
    <t>33.7 kWh per gallon of 100% gas</t>
  </si>
  <si>
    <r>
      <rPr>
        <b/>
        <sz val="10"/>
        <rFont val="Arial"/>
        <family val="2"/>
      </rPr>
      <t>MPGe</t>
    </r>
    <r>
      <rPr>
        <sz val="10"/>
        <rFont val="Arial"/>
      </rPr>
      <t xml:space="preserve">  =  # EV miles  / (# kWh / 33.7 kWh)</t>
    </r>
  </si>
  <si>
    <t>MPGe
+ gas</t>
  </si>
  <si>
    <t xml:space="preserve"> EV miles</t>
  </si>
  <si>
    <t xml:space="preserve"> kWh (shown)</t>
  </si>
  <si>
    <t xml:space="preserve"> kWh (calc'd)</t>
  </si>
  <si>
    <t xml:space="preserve"> Recharges</t>
  </si>
  <si>
    <t xml:space="preserve"> kWh / 100 miles</t>
  </si>
  <si>
    <t xml:space="preserve"> HV miles</t>
  </si>
  <si>
    <t xml:space="preserve"> MPG (HV)</t>
  </si>
  <si>
    <t xml:space="preserve"> MPG (Overall)</t>
  </si>
  <si>
    <r>
      <rPr>
        <b/>
        <sz val="8"/>
        <color rgb="FF7030A0"/>
        <rFont val="Arial"/>
        <family val="2"/>
      </rPr>
      <t xml:space="preserve"> kWh</t>
    </r>
    <r>
      <rPr>
        <sz val="8"/>
        <color rgb="FF7030A0"/>
        <rFont val="Arial"/>
        <family val="2"/>
      </rPr>
      <t xml:space="preserve"> +</t>
    </r>
  </si>
  <si>
    <r>
      <rPr>
        <b/>
        <sz val="8"/>
        <color rgb="FF7030A0"/>
        <rFont val="Arial"/>
        <family val="2"/>
      </rPr>
      <t xml:space="preserve"> Gallons</t>
    </r>
    <r>
      <rPr>
        <sz val="8"/>
        <color rgb="FF7030A0"/>
        <rFont val="Arial"/>
        <family val="2"/>
      </rPr>
      <t xml:space="preserve">  per 100 miles (calc'd)</t>
    </r>
  </si>
  <si>
    <t>12-month total  (Mar.2016 - Mar.2017)</t>
  </si>
  <si>
    <t>60-month total  (Mar.2012 - Mar.2017)</t>
  </si>
  <si>
    <r>
      <t xml:space="preserve">  Location:  </t>
    </r>
    <r>
      <rPr>
        <b/>
        <i/>
        <sz val="10"/>
        <color indexed="16"/>
        <rFont val="Arial"/>
        <family val="2"/>
      </rPr>
      <t>MINNESOTA</t>
    </r>
    <r>
      <rPr>
        <sz val="10"/>
        <rFont val="Arial"/>
        <family val="2"/>
      </rPr>
      <t xml:space="preserve">         Oil:  </t>
    </r>
    <r>
      <rPr>
        <b/>
        <i/>
        <sz val="10"/>
        <color indexed="16"/>
        <rFont val="Arial"/>
        <family val="2"/>
      </rPr>
      <t>0W-20 SYNTHETIC</t>
    </r>
    <r>
      <rPr>
        <sz val="10"/>
        <rFont val="Arial"/>
        <family val="2"/>
      </rPr>
      <t xml:space="preserve">         Driving:  </t>
    </r>
    <r>
      <rPr>
        <b/>
        <i/>
        <sz val="10"/>
        <color indexed="16"/>
        <rFont val="Arial"/>
        <family val="2"/>
      </rPr>
      <t>MIX of City, Suburb, and Highway</t>
    </r>
  </si>
  <si>
    <r>
      <t xml:space="preserve">  </t>
    </r>
    <r>
      <rPr>
        <sz val="10"/>
        <rFont val="Arial"/>
        <family val="2"/>
      </rPr>
      <t xml:space="preserve">Fuel:  </t>
    </r>
    <r>
      <rPr>
        <b/>
        <i/>
        <sz val="10"/>
        <color indexed="16"/>
        <rFont val="Arial"/>
        <family val="2"/>
      </rPr>
      <t>Low-Sulfur E10  (10% ethanol, 90% gas)</t>
    </r>
  </si>
  <si>
    <r>
      <t xml:space="preserve">  </t>
    </r>
    <r>
      <rPr>
        <sz val="10"/>
        <rFont val="Arial"/>
        <family val="2"/>
      </rPr>
      <t xml:space="preserve">Tires:  </t>
    </r>
    <r>
      <rPr>
        <b/>
        <i/>
        <sz val="10"/>
        <color indexed="16"/>
        <rFont val="Arial"/>
        <family val="2"/>
      </rPr>
      <t>Factory  at  44/42 PSI</t>
    </r>
  </si>
  <si>
    <r>
      <rPr>
        <b/>
        <sz val="10"/>
        <rFont val="Arial"/>
        <family val="2"/>
      </rPr>
      <t>MPGe + gas</t>
    </r>
    <r>
      <rPr>
        <sz val="10"/>
        <rFont val="Arial"/>
        <family val="2"/>
      </rPr>
      <t xml:space="preserve">  =  (# EV miles + # HV miles) / ((# kWh / 33.7 kWh) + # gallons)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</si>
</sst>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"/>
    <numFmt numFmtId="165" formatCode="m/dd/yyyy"/>
    <numFmt numFmtId="166" formatCode="0.000"/>
    <numFmt numFmtId="167" formatCode="_(* #,##0_);_(* \(#,##0\);_(* &quot;-&quot;??_);_(@_)"/>
    <numFmt numFmtId="168" formatCode="[$-409]ddd\ \-\ mmm\ dd"/>
    <numFmt numFmtId="169" formatCode="_(* #,##0.0_);_(* \(#,##0.0\);_(* &quot;-&quot;??_);_(@_)"/>
    <numFmt numFmtId="170" formatCode="mmm\ \-\ yy"/>
    <numFmt numFmtId="171" formatCode="#,##0.0"/>
    <numFmt numFmtId="172" formatCode="#,##0.000"/>
  </numFmts>
  <fonts count="52" x14ac:knownFonts="1">
    <font>
      <sz val="10"/>
      <name val="Arial"/>
    </font>
    <font>
      <b/>
      <sz val="10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8"/>
      <color indexed="53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i/>
      <sz val="8"/>
      <color rgb="FFC00000"/>
      <name val="Arial"/>
      <family val="2"/>
    </font>
    <font>
      <i/>
      <sz val="8"/>
      <color rgb="FF008000"/>
      <name val="Arial"/>
      <family val="2"/>
    </font>
    <font>
      <i/>
      <sz val="8"/>
      <color rgb="FF0000FF"/>
      <name val="Arial"/>
      <family val="2"/>
    </font>
    <font>
      <i/>
      <sz val="10"/>
      <color rgb="FF7800CD"/>
      <name val="Arial"/>
      <family val="2"/>
    </font>
    <font>
      <i/>
      <sz val="8"/>
      <color rgb="FF7800CD"/>
      <name val="Arial"/>
      <family val="2"/>
    </font>
    <font>
      <i/>
      <sz val="10"/>
      <color rgb="FFA50021"/>
      <name val="Arial"/>
      <family val="2"/>
    </font>
    <font>
      <i/>
      <sz val="10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i/>
      <sz val="8"/>
      <color rgb="FF7030A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color rgb="FF996600"/>
      <name val="Arial"/>
      <family val="2"/>
    </font>
    <font>
      <sz val="18"/>
      <color indexed="53"/>
      <name val="Arial"/>
      <family val="2"/>
    </font>
    <font>
      <b/>
      <sz val="8"/>
      <color rgb="FF996600"/>
      <name val="Arial"/>
      <family val="2"/>
    </font>
    <font>
      <i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990000"/>
      <name val="Arial"/>
      <family val="2"/>
    </font>
    <font>
      <b/>
      <sz val="10"/>
      <color rgb="FF0070C0"/>
      <name val="Arial"/>
      <family val="2"/>
    </font>
    <font>
      <b/>
      <sz val="8"/>
      <name val="Arial"/>
      <family val="2"/>
    </font>
    <font>
      <b/>
      <sz val="9"/>
      <color rgb="FF0070C0"/>
      <name val="Arial"/>
      <family val="2"/>
    </font>
    <font>
      <b/>
      <sz val="9"/>
      <color rgb="FF996600"/>
      <name val="Arial"/>
      <family val="2"/>
    </font>
    <font>
      <b/>
      <sz val="10"/>
      <color rgb="FFFF00FF"/>
      <name val="Arial"/>
      <family val="2"/>
    </font>
    <font>
      <b/>
      <sz val="10"/>
      <color rgb="FFCC0066"/>
      <name val="Arial"/>
      <family val="2"/>
    </font>
    <font>
      <i/>
      <sz val="10"/>
      <color rgb="FF008000"/>
      <name val="Arial"/>
      <family val="2"/>
    </font>
    <font>
      <b/>
      <i/>
      <sz val="10"/>
      <color indexed="60"/>
      <name val="Arial"/>
      <family val="2"/>
    </font>
    <font>
      <b/>
      <i/>
      <sz val="10"/>
      <color rgb="FF0070C0"/>
      <name val="Arial"/>
      <family val="2"/>
    </font>
    <font>
      <b/>
      <i/>
      <sz val="10"/>
      <color rgb="FFFF00FF"/>
      <name val="Arial"/>
      <family val="2"/>
    </font>
    <font>
      <i/>
      <sz val="10"/>
      <color rgb="FFCC0066"/>
      <name val="Arial"/>
      <family val="2"/>
    </font>
    <font>
      <sz val="10"/>
      <color rgb="FF008000"/>
      <name val="Arial"/>
      <family val="2"/>
    </font>
    <font>
      <sz val="10"/>
      <color rgb="FFCC0066"/>
      <name val="Arial"/>
      <family val="2"/>
    </font>
    <font>
      <i/>
      <sz val="10"/>
      <color rgb="FF7030A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b/>
      <sz val="8"/>
      <color rgb="FF7030A0"/>
      <name val="Arial"/>
      <family val="2"/>
    </font>
    <font>
      <sz val="10"/>
      <color indexed="17"/>
      <name val="Arial"/>
      <family val="2"/>
    </font>
    <font>
      <b/>
      <i/>
      <sz val="10"/>
      <color indexed="16"/>
      <name val="Arial"/>
      <family val="2"/>
    </font>
    <font>
      <sz val="10"/>
      <color indexed="16"/>
      <name val="Arial"/>
      <family val="2"/>
    </font>
    <font>
      <sz val="10"/>
      <color theme="0" tint="-0.34998626667073579"/>
      <name val="Arial"/>
      <family val="2"/>
    </font>
    <font>
      <i/>
      <sz val="10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FFE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43" fontId="3" fillId="0" borderId="0" applyFont="0" applyFill="0" applyBorder="0" applyAlignment="0" applyProtection="0"/>
    <xf numFmtId="0" fontId="3" fillId="0" borderId="0"/>
    <xf numFmtId="43" fontId="22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167" fontId="3" fillId="0" borderId="0" xfId="3" applyNumberFormat="1" applyBorder="1"/>
    <xf numFmtId="167" fontId="3" fillId="0" borderId="0" xfId="2" applyNumberFormat="1" applyFont="1"/>
    <xf numFmtId="169" fontId="9" fillId="0" borderId="0" xfId="2" applyNumberFormat="1" applyFont="1" applyBorder="1" applyAlignment="1"/>
    <xf numFmtId="167" fontId="10" fillId="0" borderId="0" xfId="2" applyNumberFormat="1" applyFont="1" applyBorder="1" applyAlignment="1"/>
    <xf numFmtId="0" fontId="9" fillId="0" borderId="0" xfId="0" applyFont="1"/>
    <xf numFmtId="43" fontId="10" fillId="0" borderId="0" xfId="0" applyNumberFormat="1" applyFont="1"/>
    <xf numFmtId="0" fontId="0" fillId="0" borderId="0" xfId="0" applyAlignment="1">
      <alignment vertical="top"/>
    </xf>
    <xf numFmtId="0" fontId="11" fillId="0" borderId="0" xfId="0" applyFont="1"/>
    <xf numFmtId="0" fontId="12" fillId="0" borderId="0" xfId="0" applyFont="1"/>
    <xf numFmtId="0" fontId="1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0" fillId="0" borderId="0" xfId="0" applyBorder="1"/>
    <xf numFmtId="0" fontId="7" fillId="0" borderId="0" xfId="0" applyFont="1" applyBorder="1"/>
    <xf numFmtId="0" fontId="10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43" fontId="10" fillId="0" borderId="0" xfId="0" applyNumberFormat="1" applyFont="1" applyBorder="1"/>
    <xf numFmtId="0" fontId="9" fillId="0" borderId="0" xfId="0" applyFont="1" applyBorder="1"/>
    <xf numFmtId="167" fontId="11" fillId="0" borderId="0" xfId="2" applyNumberFormat="1" applyFont="1" applyBorder="1" applyAlignment="1">
      <alignment vertical="top"/>
    </xf>
    <xf numFmtId="43" fontId="13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0" fontId="14" fillId="0" borderId="0" xfId="0" applyFont="1"/>
    <xf numFmtId="168" fontId="0" fillId="0" borderId="0" xfId="0" applyNumberFormat="1" applyBorder="1" applyAlignment="1">
      <alignment horizontal="right" vertical="top"/>
    </xf>
    <xf numFmtId="169" fontId="3" fillId="0" borderId="0" xfId="3" applyNumberFormat="1" applyBorder="1"/>
    <xf numFmtId="167" fontId="3" fillId="0" borderId="0" xfId="3" applyNumberFormat="1" applyFill="1" applyBorder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43" fontId="15" fillId="0" borderId="0" xfId="0" applyNumberFormat="1" applyFont="1"/>
    <xf numFmtId="0" fontId="0" fillId="0" borderId="5" xfId="0" applyBorder="1" applyAlignment="1">
      <alignment horizontal="right"/>
    </xf>
    <xf numFmtId="0" fontId="7" fillId="0" borderId="5" xfId="0" applyFont="1" applyBorder="1" applyAlignment="1">
      <alignment horizontal="right"/>
    </xf>
    <xf numFmtId="0" fontId="16" fillId="0" borderId="5" xfId="0" applyFont="1" applyFill="1" applyBorder="1" applyAlignment="1">
      <alignment horizontal="right" wrapText="1"/>
    </xf>
    <xf numFmtId="170" fontId="1" fillId="0" borderId="2" xfId="0" applyNumberFormat="1" applyFont="1" applyBorder="1" applyAlignment="1">
      <alignment horizontal="center"/>
    </xf>
    <xf numFmtId="170" fontId="1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17" fillId="0" borderId="5" xfId="0" applyFont="1" applyFill="1" applyBorder="1" applyAlignment="1">
      <alignment horizontal="right" wrapText="1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8" fillId="2" borderId="1" xfId="0" applyFont="1" applyFill="1" applyBorder="1"/>
    <xf numFmtId="0" fontId="19" fillId="2" borderId="6" xfId="0" applyFont="1" applyFill="1" applyBorder="1" applyAlignment="1">
      <alignment horizontal="center"/>
    </xf>
    <xf numFmtId="0" fontId="19" fillId="2" borderId="6" xfId="0" quotePrefix="1" applyFont="1" applyFill="1" applyBorder="1" applyAlignment="1">
      <alignment horizontal="center"/>
    </xf>
    <xf numFmtId="0" fontId="0" fillId="0" borderId="0" xfId="0" applyFill="1"/>
    <xf numFmtId="0" fontId="20" fillId="0" borderId="0" xfId="0" applyFont="1" applyFill="1" applyAlignment="1">
      <alignment horizontal="center"/>
    </xf>
    <xf numFmtId="0" fontId="21" fillId="0" borderId="0" xfId="0" applyFont="1"/>
    <xf numFmtId="0" fontId="16" fillId="0" borderId="0" xfId="0" applyFont="1" applyFill="1" applyAlignment="1">
      <alignment horizontal="right"/>
    </xf>
    <xf numFmtId="167" fontId="23" fillId="0" borderId="0" xfId="4" applyNumberFormat="1" applyFont="1"/>
    <xf numFmtId="0" fontId="18" fillId="2" borderId="0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171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7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24" fillId="0" borderId="0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2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164" fontId="26" fillId="0" borderId="0" xfId="0" applyNumberFormat="1" applyFont="1" applyBorder="1" applyAlignment="1">
      <alignment horizontal="center" wrapText="1"/>
    </xf>
    <xf numFmtId="0" fontId="27" fillId="0" borderId="0" xfId="0" applyFont="1"/>
    <xf numFmtId="0" fontId="25" fillId="3" borderId="0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7" fillId="0" borderId="0" xfId="0" applyFont="1" applyAlignment="1">
      <alignment vertical="top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5" fontId="27" fillId="0" borderId="0" xfId="0" applyNumberFormat="1" applyFont="1" applyAlignment="1">
      <alignment horizontal="right"/>
    </xf>
    <xf numFmtId="1" fontId="27" fillId="0" borderId="0" xfId="0" applyNumberFormat="1" applyFont="1" applyAlignment="1">
      <alignment horizontal="center"/>
    </xf>
    <xf numFmtId="164" fontId="36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1" fontId="38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6" fontId="3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164" fontId="38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164" fontId="39" fillId="0" borderId="0" xfId="0" applyNumberFormat="1" applyFont="1" applyAlignment="1">
      <alignment horizontal="center"/>
    </xf>
    <xf numFmtId="164" fontId="40" fillId="0" borderId="0" xfId="0" applyNumberFormat="1" applyFont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165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4" fontId="41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30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center"/>
    </xf>
    <xf numFmtId="164" fontId="4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6" fontId="2" fillId="0" borderId="0" xfId="0" applyNumberFormat="1" applyFont="1"/>
    <xf numFmtId="0" fontId="0" fillId="0" borderId="0" xfId="0" applyAlignment="1">
      <alignment horizontal="left"/>
    </xf>
    <xf numFmtId="169" fontId="43" fillId="0" borderId="0" xfId="0" applyNumberFormat="1" applyFont="1"/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3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4" fillId="0" borderId="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left" vertical="top"/>
    </xf>
    <xf numFmtId="3" fontId="45" fillId="0" borderId="5" xfId="0" applyNumberFormat="1" applyFont="1" applyBorder="1" applyAlignment="1">
      <alignment horizontal="center"/>
    </xf>
    <xf numFmtId="166" fontId="45" fillId="0" borderId="5" xfId="0" applyNumberFormat="1" applyFont="1" applyBorder="1" applyAlignment="1">
      <alignment horizontal="center"/>
    </xf>
    <xf numFmtId="167" fontId="46" fillId="0" borderId="0" xfId="4" applyNumberFormat="1" applyFont="1" applyBorder="1" applyAlignment="1">
      <alignment horizontal="right"/>
    </xf>
    <xf numFmtId="0" fontId="44" fillId="0" borderId="0" xfId="0" applyFont="1" applyAlignment="1">
      <alignment horizontal="left"/>
    </xf>
    <xf numFmtId="166" fontId="44" fillId="0" borderId="0" xfId="0" applyNumberFormat="1" applyFont="1" applyBorder="1" applyAlignment="1">
      <alignment horizontal="center"/>
    </xf>
    <xf numFmtId="169" fontId="46" fillId="0" borderId="0" xfId="4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4" fillId="0" borderId="0" xfId="0" applyNumberFormat="1" applyFont="1" applyBorder="1" applyAlignment="1">
      <alignment horizontal="left"/>
    </xf>
    <xf numFmtId="169" fontId="46" fillId="0" borderId="0" xfId="4" applyNumberFormat="1" applyFont="1" applyAlignment="1">
      <alignment horizontal="right"/>
    </xf>
    <xf numFmtId="169" fontId="46" fillId="0" borderId="1" xfId="4" applyNumberFormat="1" applyFont="1" applyBorder="1" applyAlignment="1">
      <alignment horizontal="right"/>
    </xf>
    <xf numFmtId="3" fontId="4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43" fontId="46" fillId="0" borderId="0" xfId="4" applyNumberFormat="1" applyFont="1" applyBorder="1" applyAlignment="1">
      <alignment horizontal="right"/>
    </xf>
    <xf numFmtId="3" fontId="47" fillId="0" borderId="5" xfId="0" applyNumberFormat="1" applyFont="1" applyBorder="1" applyAlignment="1">
      <alignment horizontal="center"/>
    </xf>
    <xf numFmtId="166" fontId="47" fillId="0" borderId="5" xfId="0" applyNumberFormat="1" applyFont="1" applyBorder="1" applyAlignment="1">
      <alignment horizontal="center"/>
    </xf>
    <xf numFmtId="0" fontId="0" fillId="3" borderId="0" xfId="0" applyFill="1" applyBorder="1" applyAlignment="1">
      <alignment vertical="center"/>
    </xf>
    <xf numFmtId="164" fontId="25" fillId="3" borderId="0" xfId="0" applyNumberFormat="1" applyFont="1" applyFill="1" applyBorder="1" applyAlignment="1">
      <alignment horizontal="center" vertical="center"/>
    </xf>
    <xf numFmtId="0" fontId="25" fillId="3" borderId="0" xfId="0" applyNumberFormat="1" applyFont="1" applyFill="1" applyBorder="1" applyAlignment="1">
      <alignment horizontal="center" vertical="center"/>
    </xf>
    <xf numFmtId="166" fontId="25" fillId="3" borderId="0" xfId="0" applyNumberFormat="1" applyFont="1" applyFill="1" applyBorder="1" applyAlignment="1">
      <alignment horizontal="center" vertical="center"/>
    </xf>
    <xf numFmtId="0" fontId="48" fillId="3" borderId="0" xfId="0" applyFont="1" applyFill="1" applyBorder="1"/>
    <xf numFmtId="164" fontId="1" fillId="3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166" fontId="1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164" fontId="0" fillId="3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0" fontId="49" fillId="3" borderId="0" xfId="0" applyFont="1" applyFill="1" applyBorder="1"/>
    <xf numFmtId="164" fontId="3" fillId="0" borderId="0" xfId="0" applyNumberFormat="1" applyFont="1" applyBorder="1" applyAlignment="1">
      <alignment horizontal="left"/>
    </xf>
    <xf numFmtId="167" fontId="23" fillId="0" borderId="0" xfId="0" applyNumberFormat="1" applyFont="1"/>
    <xf numFmtId="168" fontId="50" fillId="0" borderId="0" xfId="0" applyNumberFormat="1" applyFont="1" applyBorder="1" applyAlignment="1">
      <alignment horizontal="right" vertical="top"/>
    </xf>
    <xf numFmtId="167" fontId="50" fillId="0" borderId="0" xfId="2" applyNumberFormat="1" applyFont="1"/>
    <xf numFmtId="0" fontId="50" fillId="0" borderId="0" xfId="0" applyFont="1"/>
    <xf numFmtId="169" fontId="50" fillId="0" borderId="0" xfId="3" applyNumberFormat="1" applyFont="1" applyBorder="1"/>
    <xf numFmtId="167" fontId="50" fillId="0" borderId="0" xfId="3" applyNumberFormat="1" applyFont="1" applyBorder="1"/>
    <xf numFmtId="167" fontId="50" fillId="0" borderId="0" xfId="3" applyNumberFormat="1" applyFont="1" applyFill="1" applyBorder="1"/>
    <xf numFmtId="43" fontId="51" fillId="0" borderId="0" xfId="0" applyNumberFormat="1" applyFont="1"/>
    <xf numFmtId="164" fontId="2" fillId="0" borderId="7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</cellXfs>
  <cellStyles count="5">
    <cellStyle name="Comma" xfId="4" builtinId="3"/>
    <cellStyle name="Comma 2" xfId="2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colors>
    <mruColors>
      <color rgb="FF996600"/>
      <color rgb="FFFF99FF"/>
      <color rgb="FFCC3399"/>
      <color rgb="FF993366"/>
      <color rgb="FF660033"/>
      <color rgb="FF660066"/>
      <color rgb="FF006600"/>
      <color rgb="FFFF3300"/>
      <color rgb="FF33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91753179528129E-2"/>
          <c:y val="0.13527812164052938"/>
          <c:w val="0.8943508088837453"/>
          <c:h val="0.70723970273011505"/>
        </c:manualLayout>
      </c:layout>
      <c:lineChart>
        <c:grouping val="standard"/>
        <c:varyColors val="0"/>
        <c:ser>
          <c:idx val="0"/>
          <c:order val="0"/>
          <c:tx>
            <c:strRef>
              <c:f>'Year 5'!$B$2</c:f>
              <c:strCache>
                <c:ptCount val="1"/>
                <c:pt idx="0">
                  <c:v>MPG
shown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'Year 5'!$A$3:$A$38</c:f>
              <c:numCache>
                <c:formatCode>m/dd/yyyy</c:formatCode>
                <c:ptCount val="36"/>
                <c:pt idx="0">
                  <c:v>42442</c:v>
                </c:pt>
                <c:pt idx="1">
                  <c:v>42457</c:v>
                </c:pt>
                <c:pt idx="2">
                  <c:v>42468</c:v>
                </c:pt>
                <c:pt idx="3">
                  <c:v>42476</c:v>
                </c:pt>
                <c:pt idx="4">
                  <c:v>42484</c:v>
                </c:pt>
                <c:pt idx="5">
                  <c:v>42500</c:v>
                </c:pt>
                <c:pt idx="6">
                  <c:v>42521</c:v>
                </c:pt>
                <c:pt idx="7">
                  <c:v>42532</c:v>
                </c:pt>
                <c:pt idx="8">
                  <c:v>42551</c:v>
                </c:pt>
                <c:pt idx="9">
                  <c:v>42558</c:v>
                </c:pt>
                <c:pt idx="10">
                  <c:v>42571</c:v>
                </c:pt>
                <c:pt idx="11">
                  <c:v>42589</c:v>
                </c:pt>
                <c:pt idx="12">
                  <c:v>42612</c:v>
                </c:pt>
                <c:pt idx="13">
                  <c:v>42626</c:v>
                </c:pt>
                <c:pt idx="14">
                  <c:v>42636</c:v>
                </c:pt>
                <c:pt idx="15">
                  <c:v>42643</c:v>
                </c:pt>
                <c:pt idx="16">
                  <c:v>42654</c:v>
                </c:pt>
                <c:pt idx="17">
                  <c:v>42672</c:v>
                </c:pt>
                <c:pt idx="18">
                  <c:v>42688</c:v>
                </c:pt>
                <c:pt idx="19">
                  <c:v>42704</c:v>
                </c:pt>
                <c:pt idx="20">
                  <c:v>42713</c:v>
                </c:pt>
                <c:pt idx="21">
                  <c:v>42725</c:v>
                </c:pt>
                <c:pt idx="22">
                  <c:v>42735</c:v>
                </c:pt>
                <c:pt idx="23">
                  <c:v>42747</c:v>
                </c:pt>
                <c:pt idx="24">
                  <c:v>42748</c:v>
                </c:pt>
                <c:pt idx="25">
                  <c:v>42748</c:v>
                </c:pt>
                <c:pt idx="26">
                  <c:v>42751</c:v>
                </c:pt>
                <c:pt idx="27">
                  <c:v>42751</c:v>
                </c:pt>
                <c:pt idx="28">
                  <c:v>42752</c:v>
                </c:pt>
                <c:pt idx="29">
                  <c:v>42752</c:v>
                </c:pt>
                <c:pt idx="30">
                  <c:v>42765</c:v>
                </c:pt>
                <c:pt idx="31">
                  <c:v>42776</c:v>
                </c:pt>
                <c:pt idx="32">
                  <c:v>42790</c:v>
                </c:pt>
                <c:pt idx="33">
                  <c:v>42795</c:v>
                </c:pt>
                <c:pt idx="34">
                  <c:v>42810</c:v>
                </c:pt>
                <c:pt idx="35">
                  <c:v>42825</c:v>
                </c:pt>
              </c:numCache>
            </c:numRef>
          </c:cat>
          <c:val>
            <c:numRef>
              <c:f>'Year 5'!$B$3:$B$38</c:f>
              <c:numCache>
                <c:formatCode>0</c:formatCode>
                <c:ptCount val="36"/>
                <c:pt idx="1">
                  <c:v>83</c:v>
                </c:pt>
                <c:pt idx="2">
                  <c:v>83</c:v>
                </c:pt>
                <c:pt idx="3">
                  <c:v>57</c:v>
                </c:pt>
                <c:pt idx="4">
                  <c:v>72</c:v>
                </c:pt>
                <c:pt idx="5">
                  <c:v>73</c:v>
                </c:pt>
                <c:pt idx="6">
                  <c:v>108</c:v>
                </c:pt>
                <c:pt idx="7">
                  <c:v>86</c:v>
                </c:pt>
                <c:pt idx="8">
                  <c:v>96</c:v>
                </c:pt>
                <c:pt idx="9">
                  <c:v>71</c:v>
                </c:pt>
                <c:pt idx="10">
                  <c:v>82</c:v>
                </c:pt>
                <c:pt idx="11">
                  <c:v>95</c:v>
                </c:pt>
                <c:pt idx="12">
                  <c:v>97</c:v>
                </c:pt>
                <c:pt idx="13">
                  <c:v>86</c:v>
                </c:pt>
                <c:pt idx="14">
                  <c:v>104</c:v>
                </c:pt>
                <c:pt idx="15">
                  <c:v>59</c:v>
                </c:pt>
                <c:pt idx="16">
                  <c:v>81</c:v>
                </c:pt>
                <c:pt idx="17">
                  <c:v>90</c:v>
                </c:pt>
                <c:pt idx="18">
                  <c:v>96</c:v>
                </c:pt>
                <c:pt idx="19">
                  <c:v>78</c:v>
                </c:pt>
                <c:pt idx="20">
                  <c:v>67</c:v>
                </c:pt>
                <c:pt idx="21">
                  <c:v>64</c:v>
                </c:pt>
                <c:pt idx="22">
                  <c:v>65</c:v>
                </c:pt>
                <c:pt idx="23">
                  <c:v>65</c:v>
                </c:pt>
                <c:pt idx="24">
                  <c:v>43</c:v>
                </c:pt>
                <c:pt idx="25">
                  <c:v>39</c:v>
                </c:pt>
                <c:pt idx="26">
                  <c:v>43</c:v>
                </c:pt>
                <c:pt idx="27">
                  <c:v>50</c:v>
                </c:pt>
                <c:pt idx="28">
                  <c:v>44</c:v>
                </c:pt>
                <c:pt idx="29">
                  <c:v>51</c:v>
                </c:pt>
                <c:pt idx="30">
                  <c:v>82</c:v>
                </c:pt>
                <c:pt idx="31">
                  <c:v>73</c:v>
                </c:pt>
                <c:pt idx="32">
                  <c:v>89</c:v>
                </c:pt>
                <c:pt idx="33">
                  <c:v>60</c:v>
                </c:pt>
                <c:pt idx="34">
                  <c:v>80</c:v>
                </c:pt>
                <c:pt idx="35">
                  <c:v>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'Year 5'!$C$2</c:f>
              <c:strCache>
                <c:ptCount val="1"/>
                <c:pt idx="0">
                  <c:v>MPG
calc'd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2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'Year 5'!$A$3:$A$38</c:f>
              <c:numCache>
                <c:formatCode>m/dd/yyyy</c:formatCode>
                <c:ptCount val="36"/>
                <c:pt idx="0">
                  <c:v>42442</c:v>
                </c:pt>
                <c:pt idx="1">
                  <c:v>42457</c:v>
                </c:pt>
                <c:pt idx="2">
                  <c:v>42468</c:v>
                </c:pt>
                <c:pt idx="3">
                  <c:v>42476</c:v>
                </c:pt>
                <c:pt idx="4">
                  <c:v>42484</c:v>
                </c:pt>
                <c:pt idx="5">
                  <c:v>42500</c:v>
                </c:pt>
                <c:pt idx="6">
                  <c:v>42521</c:v>
                </c:pt>
                <c:pt idx="7">
                  <c:v>42532</c:v>
                </c:pt>
                <c:pt idx="8">
                  <c:v>42551</c:v>
                </c:pt>
                <c:pt idx="9">
                  <c:v>42558</c:v>
                </c:pt>
                <c:pt idx="10">
                  <c:v>42571</c:v>
                </c:pt>
                <c:pt idx="11">
                  <c:v>42589</c:v>
                </c:pt>
                <c:pt idx="12">
                  <c:v>42612</c:v>
                </c:pt>
                <c:pt idx="13">
                  <c:v>42626</c:v>
                </c:pt>
                <c:pt idx="14">
                  <c:v>42636</c:v>
                </c:pt>
                <c:pt idx="15">
                  <c:v>42643</c:v>
                </c:pt>
                <c:pt idx="16">
                  <c:v>42654</c:v>
                </c:pt>
                <c:pt idx="17">
                  <c:v>42672</c:v>
                </c:pt>
                <c:pt idx="18">
                  <c:v>42688</c:v>
                </c:pt>
                <c:pt idx="19">
                  <c:v>42704</c:v>
                </c:pt>
                <c:pt idx="20">
                  <c:v>42713</c:v>
                </c:pt>
                <c:pt idx="21">
                  <c:v>42725</c:v>
                </c:pt>
                <c:pt idx="22">
                  <c:v>42735</c:v>
                </c:pt>
                <c:pt idx="23">
                  <c:v>42747</c:v>
                </c:pt>
                <c:pt idx="24">
                  <c:v>42748</c:v>
                </c:pt>
                <c:pt idx="25">
                  <c:v>42748</c:v>
                </c:pt>
                <c:pt idx="26">
                  <c:v>42751</c:v>
                </c:pt>
                <c:pt idx="27">
                  <c:v>42751</c:v>
                </c:pt>
                <c:pt idx="28">
                  <c:v>42752</c:v>
                </c:pt>
                <c:pt idx="29">
                  <c:v>42752</c:v>
                </c:pt>
                <c:pt idx="30">
                  <c:v>42765</c:v>
                </c:pt>
                <c:pt idx="31">
                  <c:v>42776</c:v>
                </c:pt>
                <c:pt idx="32">
                  <c:v>42790</c:v>
                </c:pt>
                <c:pt idx="33">
                  <c:v>42795</c:v>
                </c:pt>
                <c:pt idx="34">
                  <c:v>42810</c:v>
                </c:pt>
                <c:pt idx="35">
                  <c:v>42825</c:v>
                </c:pt>
              </c:numCache>
            </c:numRef>
          </c:cat>
          <c:val>
            <c:numRef>
              <c:f>'Year 5'!$C$3:$C$38</c:f>
              <c:numCache>
                <c:formatCode>0.0</c:formatCode>
                <c:ptCount val="36"/>
                <c:pt idx="1">
                  <c:v>77.686989314896294</c:v>
                </c:pt>
                <c:pt idx="2">
                  <c:v>80.881057268722472</c:v>
                </c:pt>
                <c:pt idx="3">
                  <c:v>52.881054658569099</c:v>
                </c:pt>
                <c:pt idx="4">
                  <c:v>70.132417851888178</c:v>
                </c:pt>
                <c:pt idx="5">
                  <c:v>92.286309937456565</c:v>
                </c:pt>
                <c:pt idx="6">
                  <c:v>102.4335733796871</c:v>
                </c:pt>
                <c:pt idx="7">
                  <c:v>80.818546820360055</c:v>
                </c:pt>
                <c:pt idx="8">
                  <c:v>93.546833614254766</c:v>
                </c:pt>
                <c:pt idx="9">
                  <c:v>66.982497697065398</c:v>
                </c:pt>
                <c:pt idx="10">
                  <c:v>79.603255340793496</c:v>
                </c:pt>
                <c:pt idx="11">
                  <c:v>89.03194461314223</c:v>
                </c:pt>
                <c:pt idx="12">
                  <c:v>93.895562637901449</c:v>
                </c:pt>
                <c:pt idx="13">
                  <c:v>81.044295966344961</c:v>
                </c:pt>
                <c:pt idx="14">
                  <c:v>98.784530386740329</c:v>
                </c:pt>
                <c:pt idx="15">
                  <c:v>55.686559042263738</c:v>
                </c:pt>
                <c:pt idx="16">
                  <c:v>76.964991145620488</c:v>
                </c:pt>
                <c:pt idx="17">
                  <c:v>85.024539063536281</c:v>
                </c:pt>
                <c:pt idx="18">
                  <c:v>90.047393364928922</c:v>
                </c:pt>
                <c:pt idx="19">
                  <c:v>72.445972495088412</c:v>
                </c:pt>
                <c:pt idx="20">
                  <c:v>69.092342046499411</c:v>
                </c:pt>
                <c:pt idx="21">
                  <c:v>52.662721893491131</c:v>
                </c:pt>
                <c:pt idx="22">
                  <c:v>61.962967445237808</c:v>
                </c:pt>
                <c:pt idx="23">
                  <c:v>60.677466863033871</c:v>
                </c:pt>
                <c:pt idx="24">
                  <c:v>41.706161137440759</c:v>
                </c:pt>
                <c:pt idx="25">
                  <c:v>36.878101113048146</c:v>
                </c:pt>
                <c:pt idx="26">
                  <c:v>40.779429489754925</c:v>
                </c:pt>
                <c:pt idx="27">
                  <c:v>50.24410089503661</c:v>
                </c:pt>
                <c:pt idx="28">
                  <c:v>41.644771413557542</c:v>
                </c:pt>
                <c:pt idx="29">
                  <c:v>53.889789303079418</c:v>
                </c:pt>
                <c:pt idx="30">
                  <c:v>71.959273527793073</c:v>
                </c:pt>
                <c:pt idx="31">
                  <c:v>68.560469854968233</c:v>
                </c:pt>
                <c:pt idx="32">
                  <c:v>84.921481933221528</c:v>
                </c:pt>
                <c:pt idx="33">
                  <c:v>57.21841567496093</c:v>
                </c:pt>
                <c:pt idx="34">
                  <c:v>74.779678589942975</c:v>
                </c:pt>
                <c:pt idx="35">
                  <c:v>86.458744571654165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'Year 5'!$D$2</c:f>
              <c:strCache>
                <c:ptCount val="1"/>
                <c:pt idx="0">
                  <c:v>Lifetime
MPG</c:v>
                </c:pt>
              </c:strCache>
            </c:strRef>
          </c:tx>
          <c:spPr>
            <a:ln w="44450">
              <a:solidFill>
                <a:srgbClr val="008000"/>
              </a:solidFill>
              <a:prstDash val="solid"/>
            </a:ln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</c:spPr>
          <c:marker>
            <c:symbol val="circle"/>
            <c:size val="2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</a:effectLst>
            </c:spPr>
          </c:marker>
          <c:cat>
            <c:numRef>
              <c:f>'Year 5'!$A$3:$A$38</c:f>
              <c:numCache>
                <c:formatCode>m/dd/yyyy</c:formatCode>
                <c:ptCount val="36"/>
                <c:pt idx="0">
                  <c:v>42442</c:v>
                </c:pt>
                <c:pt idx="1">
                  <c:v>42457</c:v>
                </c:pt>
                <c:pt idx="2">
                  <c:v>42468</c:v>
                </c:pt>
                <c:pt idx="3">
                  <c:v>42476</c:v>
                </c:pt>
                <c:pt idx="4">
                  <c:v>42484</c:v>
                </c:pt>
                <c:pt idx="5">
                  <c:v>42500</c:v>
                </c:pt>
                <c:pt idx="6">
                  <c:v>42521</c:v>
                </c:pt>
                <c:pt idx="7">
                  <c:v>42532</c:v>
                </c:pt>
                <c:pt idx="8">
                  <c:v>42551</c:v>
                </c:pt>
                <c:pt idx="9">
                  <c:v>42558</c:v>
                </c:pt>
                <c:pt idx="10">
                  <c:v>42571</c:v>
                </c:pt>
                <c:pt idx="11">
                  <c:v>42589</c:v>
                </c:pt>
                <c:pt idx="12">
                  <c:v>42612</c:v>
                </c:pt>
                <c:pt idx="13">
                  <c:v>42626</c:v>
                </c:pt>
                <c:pt idx="14">
                  <c:v>42636</c:v>
                </c:pt>
                <c:pt idx="15">
                  <c:v>42643</c:v>
                </c:pt>
                <c:pt idx="16">
                  <c:v>42654</c:v>
                </c:pt>
                <c:pt idx="17">
                  <c:v>42672</c:v>
                </c:pt>
                <c:pt idx="18">
                  <c:v>42688</c:v>
                </c:pt>
                <c:pt idx="19">
                  <c:v>42704</c:v>
                </c:pt>
                <c:pt idx="20">
                  <c:v>42713</c:v>
                </c:pt>
                <c:pt idx="21">
                  <c:v>42725</c:v>
                </c:pt>
                <c:pt idx="22">
                  <c:v>42735</c:v>
                </c:pt>
                <c:pt idx="23">
                  <c:v>42747</c:v>
                </c:pt>
                <c:pt idx="24">
                  <c:v>42748</c:v>
                </c:pt>
                <c:pt idx="25">
                  <c:v>42748</c:v>
                </c:pt>
                <c:pt idx="26">
                  <c:v>42751</c:v>
                </c:pt>
                <c:pt idx="27">
                  <c:v>42751</c:v>
                </c:pt>
                <c:pt idx="28">
                  <c:v>42752</c:v>
                </c:pt>
                <c:pt idx="29">
                  <c:v>42752</c:v>
                </c:pt>
                <c:pt idx="30">
                  <c:v>42765</c:v>
                </c:pt>
                <c:pt idx="31">
                  <c:v>42776</c:v>
                </c:pt>
                <c:pt idx="32">
                  <c:v>42790</c:v>
                </c:pt>
                <c:pt idx="33">
                  <c:v>42795</c:v>
                </c:pt>
                <c:pt idx="34">
                  <c:v>42810</c:v>
                </c:pt>
                <c:pt idx="35">
                  <c:v>42825</c:v>
                </c:pt>
              </c:numCache>
            </c:numRef>
          </c:cat>
          <c:val>
            <c:numRef>
              <c:f>'Year 5'!$D$3:$D$38</c:f>
              <c:numCache>
                <c:formatCode>0.0</c:formatCode>
                <c:ptCount val="36"/>
                <c:pt idx="1">
                  <c:v>70.97349326678146</c:v>
                </c:pt>
                <c:pt idx="2">
                  <c:v>71.026925419827677</c:v>
                </c:pt>
                <c:pt idx="3">
                  <c:v>70.91125069403266</c:v>
                </c:pt>
                <c:pt idx="4">
                  <c:v>70.90529843026134</c:v>
                </c:pt>
                <c:pt idx="5">
                  <c:v>71.048484752587328</c:v>
                </c:pt>
                <c:pt idx="6">
                  <c:v>71.282010064364272</c:v>
                </c:pt>
                <c:pt idx="7">
                  <c:v>71.349552448553155</c:v>
                </c:pt>
                <c:pt idx="8">
                  <c:v>71.517397083189209</c:v>
                </c:pt>
                <c:pt idx="9">
                  <c:v>71.486240788240067</c:v>
                </c:pt>
                <c:pt idx="10">
                  <c:v>71.543544751297901</c:v>
                </c:pt>
                <c:pt idx="11">
                  <c:v>71.671853111332126</c:v>
                </c:pt>
                <c:pt idx="12">
                  <c:v>71.832251922917024</c:v>
                </c:pt>
                <c:pt idx="13">
                  <c:v>71.897652486480993</c:v>
                </c:pt>
                <c:pt idx="14">
                  <c:v>72.004101770813563</c:v>
                </c:pt>
                <c:pt idx="15">
                  <c:v>71.925770222755531</c:v>
                </c:pt>
                <c:pt idx="16">
                  <c:v>71.957777249032063</c:v>
                </c:pt>
                <c:pt idx="17">
                  <c:v>72.042458012196221</c:v>
                </c:pt>
                <c:pt idx="18">
                  <c:v>72.168925937844378</c:v>
                </c:pt>
                <c:pt idx="19">
                  <c:v>72.170838535984572</c:v>
                </c:pt>
                <c:pt idx="20">
                  <c:v>72.151099132485484</c:v>
                </c:pt>
                <c:pt idx="21">
                  <c:v>72.013380723395372</c:v>
                </c:pt>
                <c:pt idx="22">
                  <c:v>71.944405915882982</c:v>
                </c:pt>
                <c:pt idx="23">
                  <c:v>71.881222626637054</c:v>
                </c:pt>
                <c:pt idx="24">
                  <c:v>71.698292874334683</c:v>
                </c:pt>
                <c:pt idx="25">
                  <c:v>71.486441832667708</c:v>
                </c:pt>
                <c:pt idx="26">
                  <c:v>71.362228724800374</c:v>
                </c:pt>
                <c:pt idx="27">
                  <c:v>71.27820327808351</c:v>
                </c:pt>
                <c:pt idx="28">
                  <c:v>71.096753330850404</c:v>
                </c:pt>
                <c:pt idx="29">
                  <c:v>71.028702326039792</c:v>
                </c:pt>
                <c:pt idx="30">
                  <c:v>71.034089958617301</c:v>
                </c:pt>
                <c:pt idx="31">
                  <c:v>71.017758989885252</c:v>
                </c:pt>
                <c:pt idx="32">
                  <c:v>71.089551169566477</c:v>
                </c:pt>
                <c:pt idx="33">
                  <c:v>70.999299220382682</c:v>
                </c:pt>
                <c:pt idx="34">
                  <c:v>71.021976347516755</c:v>
                </c:pt>
                <c:pt idx="35">
                  <c:v>71.11263622669918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1192"/>
        <c:axId val="80852368"/>
      </c:lineChart>
      <c:dateAx>
        <c:axId val="80851192"/>
        <c:scaling>
          <c:orientation val="minMax"/>
          <c:max val="42804"/>
          <c:min val="42457"/>
        </c:scaling>
        <c:delete val="0"/>
        <c:axPos val="b"/>
        <c:numFmt formatCode="mmm\ \ \ \ 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80852368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80852368"/>
        <c:scaling>
          <c:orientation val="minMax"/>
          <c:max val="12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851192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1679964169482273"/>
          <c:y val="3.6862860867252073E-2"/>
          <c:w val="0.43067890004233622"/>
          <c:h val="8.04437923479145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954765391405038E-2"/>
          <c:y val="8.6742264013114689E-2"/>
          <c:w val="0.95087209284800611"/>
          <c:h val="0.79467794681004678"/>
        </c:manualLayout>
      </c:layout>
      <c:barChart>
        <c:barDir val="col"/>
        <c:grouping val="stacked"/>
        <c:varyColors val="0"/>
        <c:ser>
          <c:idx val="1"/>
          <c:order val="0"/>
          <c:tx>
            <c:v>MPG</c:v>
          </c:tx>
          <c:spPr>
            <a:solidFill>
              <a:srgbClr val="008000"/>
            </a:solidFill>
          </c:spPr>
          <c:invertIfNegative val="0"/>
          <c:cat>
            <c:numRef>
              <c:f>'daily log'!$A$200:$A$380</c:f>
              <c:numCache>
                <c:formatCode>[$-409]ddd\ \-\ mmm\ dd</c:formatCode>
                <c:ptCount val="181"/>
                <c:pt idx="0">
                  <c:v>42625</c:v>
                </c:pt>
                <c:pt idx="1">
                  <c:v>42626</c:v>
                </c:pt>
                <c:pt idx="2">
                  <c:v>42627</c:v>
                </c:pt>
                <c:pt idx="3">
                  <c:v>42628</c:v>
                </c:pt>
                <c:pt idx="4">
                  <c:v>42629</c:v>
                </c:pt>
                <c:pt idx="5">
                  <c:v>42630</c:v>
                </c:pt>
                <c:pt idx="6">
                  <c:v>42631</c:v>
                </c:pt>
                <c:pt idx="7">
                  <c:v>42632</c:v>
                </c:pt>
                <c:pt idx="8">
                  <c:v>42633</c:v>
                </c:pt>
                <c:pt idx="9">
                  <c:v>42634</c:v>
                </c:pt>
                <c:pt idx="10">
                  <c:v>42635</c:v>
                </c:pt>
                <c:pt idx="11">
                  <c:v>42636</c:v>
                </c:pt>
                <c:pt idx="12">
                  <c:v>42637</c:v>
                </c:pt>
                <c:pt idx="13">
                  <c:v>42638</c:v>
                </c:pt>
                <c:pt idx="14">
                  <c:v>42639</c:v>
                </c:pt>
                <c:pt idx="15">
                  <c:v>42640</c:v>
                </c:pt>
                <c:pt idx="16">
                  <c:v>42641</c:v>
                </c:pt>
                <c:pt idx="17">
                  <c:v>42642</c:v>
                </c:pt>
                <c:pt idx="18">
                  <c:v>42643</c:v>
                </c:pt>
                <c:pt idx="19">
                  <c:v>42644</c:v>
                </c:pt>
                <c:pt idx="20">
                  <c:v>42645</c:v>
                </c:pt>
                <c:pt idx="21">
                  <c:v>42646</c:v>
                </c:pt>
                <c:pt idx="22">
                  <c:v>42647</c:v>
                </c:pt>
                <c:pt idx="23">
                  <c:v>42648</c:v>
                </c:pt>
                <c:pt idx="24">
                  <c:v>42649</c:v>
                </c:pt>
                <c:pt idx="25">
                  <c:v>42650</c:v>
                </c:pt>
                <c:pt idx="26">
                  <c:v>42651</c:v>
                </c:pt>
                <c:pt idx="27">
                  <c:v>42652</c:v>
                </c:pt>
                <c:pt idx="28">
                  <c:v>42653</c:v>
                </c:pt>
                <c:pt idx="29">
                  <c:v>42654</c:v>
                </c:pt>
                <c:pt idx="30">
                  <c:v>42655</c:v>
                </c:pt>
                <c:pt idx="31">
                  <c:v>42656</c:v>
                </c:pt>
                <c:pt idx="32">
                  <c:v>42657</c:v>
                </c:pt>
                <c:pt idx="33">
                  <c:v>42658</c:v>
                </c:pt>
                <c:pt idx="34">
                  <c:v>42659</c:v>
                </c:pt>
                <c:pt idx="35">
                  <c:v>42660</c:v>
                </c:pt>
                <c:pt idx="36">
                  <c:v>42661</c:v>
                </c:pt>
                <c:pt idx="37">
                  <c:v>42662</c:v>
                </c:pt>
                <c:pt idx="38">
                  <c:v>42663</c:v>
                </c:pt>
                <c:pt idx="39">
                  <c:v>42664</c:v>
                </c:pt>
                <c:pt idx="40">
                  <c:v>42665</c:v>
                </c:pt>
                <c:pt idx="41">
                  <c:v>42666</c:v>
                </c:pt>
                <c:pt idx="42">
                  <c:v>42667</c:v>
                </c:pt>
                <c:pt idx="43">
                  <c:v>42668</c:v>
                </c:pt>
                <c:pt idx="44">
                  <c:v>42669</c:v>
                </c:pt>
                <c:pt idx="45">
                  <c:v>42670</c:v>
                </c:pt>
                <c:pt idx="46">
                  <c:v>42671</c:v>
                </c:pt>
                <c:pt idx="47">
                  <c:v>42672</c:v>
                </c:pt>
                <c:pt idx="48">
                  <c:v>42673</c:v>
                </c:pt>
                <c:pt idx="49">
                  <c:v>42674</c:v>
                </c:pt>
                <c:pt idx="50">
                  <c:v>42675</c:v>
                </c:pt>
                <c:pt idx="51">
                  <c:v>42676</c:v>
                </c:pt>
                <c:pt idx="52">
                  <c:v>42677</c:v>
                </c:pt>
                <c:pt idx="53">
                  <c:v>42678</c:v>
                </c:pt>
                <c:pt idx="54">
                  <c:v>42679</c:v>
                </c:pt>
                <c:pt idx="55">
                  <c:v>42680</c:v>
                </c:pt>
                <c:pt idx="56">
                  <c:v>42681</c:v>
                </c:pt>
                <c:pt idx="57">
                  <c:v>42682</c:v>
                </c:pt>
                <c:pt idx="58">
                  <c:v>42683</c:v>
                </c:pt>
                <c:pt idx="59">
                  <c:v>42684</c:v>
                </c:pt>
                <c:pt idx="60">
                  <c:v>42685</c:v>
                </c:pt>
                <c:pt idx="61">
                  <c:v>42686</c:v>
                </c:pt>
                <c:pt idx="62">
                  <c:v>42687</c:v>
                </c:pt>
                <c:pt idx="63">
                  <c:v>42688</c:v>
                </c:pt>
                <c:pt idx="64">
                  <c:v>42689</c:v>
                </c:pt>
                <c:pt idx="65">
                  <c:v>42690</c:v>
                </c:pt>
                <c:pt idx="66">
                  <c:v>42691</c:v>
                </c:pt>
                <c:pt idx="67">
                  <c:v>42692</c:v>
                </c:pt>
                <c:pt idx="68">
                  <c:v>42693</c:v>
                </c:pt>
                <c:pt idx="69">
                  <c:v>42694</c:v>
                </c:pt>
                <c:pt idx="70">
                  <c:v>42695</c:v>
                </c:pt>
                <c:pt idx="71">
                  <c:v>42696</c:v>
                </c:pt>
                <c:pt idx="72">
                  <c:v>42697</c:v>
                </c:pt>
                <c:pt idx="73">
                  <c:v>42698</c:v>
                </c:pt>
                <c:pt idx="74">
                  <c:v>42699</c:v>
                </c:pt>
                <c:pt idx="75">
                  <c:v>42700</c:v>
                </c:pt>
                <c:pt idx="76">
                  <c:v>42701</c:v>
                </c:pt>
                <c:pt idx="77">
                  <c:v>42702</c:v>
                </c:pt>
                <c:pt idx="78">
                  <c:v>42703</c:v>
                </c:pt>
                <c:pt idx="79">
                  <c:v>42704</c:v>
                </c:pt>
                <c:pt idx="80">
                  <c:v>42705</c:v>
                </c:pt>
                <c:pt idx="81">
                  <c:v>42706</c:v>
                </c:pt>
                <c:pt idx="82">
                  <c:v>42707</c:v>
                </c:pt>
                <c:pt idx="83">
                  <c:v>42708</c:v>
                </c:pt>
                <c:pt idx="84">
                  <c:v>42709</c:v>
                </c:pt>
                <c:pt idx="85">
                  <c:v>42710</c:v>
                </c:pt>
                <c:pt idx="86">
                  <c:v>42711</c:v>
                </c:pt>
                <c:pt idx="87">
                  <c:v>42712</c:v>
                </c:pt>
                <c:pt idx="88">
                  <c:v>42713</c:v>
                </c:pt>
                <c:pt idx="89">
                  <c:v>42714</c:v>
                </c:pt>
                <c:pt idx="90">
                  <c:v>42715</c:v>
                </c:pt>
                <c:pt idx="91">
                  <c:v>42716</c:v>
                </c:pt>
                <c:pt idx="92">
                  <c:v>42717</c:v>
                </c:pt>
                <c:pt idx="93">
                  <c:v>42718</c:v>
                </c:pt>
                <c:pt idx="94">
                  <c:v>42719</c:v>
                </c:pt>
                <c:pt idx="95">
                  <c:v>42720</c:v>
                </c:pt>
                <c:pt idx="96">
                  <c:v>42721</c:v>
                </c:pt>
                <c:pt idx="97">
                  <c:v>42722</c:v>
                </c:pt>
                <c:pt idx="98">
                  <c:v>42723</c:v>
                </c:pt>
                <c:pt idx="99">
                  <c:v>42724</c:v>
                </c:pt>
                <c:pt idx="100">
                  <c:v>42725</c:v>
                </c:pt>
                <c:pt idx="101">
                  <c:v>42726</c:v>
                </c:pt>
                <c:pt idx="102">
                  <c:v>42727</c:v>
                </c:pt>
                <c:pt idx="103">
                  <c:v>42728</c:v>
                </c:pt>
                <c:pt idx="104">
                  <c:v>42729</c:v>
                </c:pt>
                <c:pt idx="105">
                  <c:v>42730</c:v>
                </c:pt>
                <c:pt idx="106">
                  <c:v>42731</c:v>
                </c:pt>
                <c:pt idx="107">
                  <c:v>42732</c:v>
                </c:pt>
                <c:pt idx="108">
                  <c:v>42733</c:v>
                </c:pt>
                <c:pt idx="109">
                  <c:v>42734</c:v>
                </c:pt>
                <c:pt idx="110">
                  <c:v>42735</c:v>
                </c:pt>
                <c:pt idx="111">
                  <c:v>42736</c:v>
                </c:pt>
                <c:pt idx="112">
                  <c:v>42737</c:v>
                </c:pt>
                <c:pt idx="113">
                  <c:v>42738</c:v>
                </c:pt>
                <c:pt idx="114">
                  <c:v>42739</c:v>
                </c:pt>
                <c:pt idx="115">
                  <c:v>42740</c:v>
                </c:pt>
                <c:pt idx="116">
                  <c:v>42741</c:v>
                </c:pt>
                <c:pt idx="117">
                  <c:v>42742</c:v>
                </c:pt>
                <c:pt idx="118">
                  <c:v>42743</c:v>
                </c:pt>
                <c:pt idx="119">
                  <c:v>42744</c:v>
                </c:pt>
                <c:pt idx="120">
                  <c:v>42745</c:v>
                </c:pt>
                <c:pt idx="121">
                  <c:v>42746</c:v>
                </c:pt>
                <c:pt idx="122">
                  <c:v>42747</c:v>
                </c:pt>
                <c:pt idx="123">
                  <c:v>42748</c:v>
                </c:pt>
                <c:pt idx="124">
                  <c:v>42749</c:v>
                </c:pt>
                <c:pt idx="125">
                  <c:v>42750</c:v>
                </c:pt>
                <c:pt idx="126">
                  <c:v>42751</c:v>
                </c:pt>
                <c:pt idx="127">
                  <c:v>42752</c:v>
                </c:pt>
                <c:pt idx="128">
                  <c:v>42753</c:v>
                </c:pt>
                <c:pt idx="129">
                  <c:v>42754</c:v>
                </c:pt>
                <c:pt idx="130">
                  <c:v>42755</c:v>
                </c:pt>
                <c:pt idx="131">
                  <c:v>42756</c:v>
                </c:pt>
                <c:pt idx="132">
                  <c:v>42757</c:v>
                </c:pt>
                <c:pt idx="133">
                  <c:v>42758</c:v>
                </c:pt>
                <c:pt idx="134">
                  <c:v>42759</c:v>
                </c:pt>
                <c:pt idx="135">
                  <c:v>42760</c:v>
                </c:pt>
                <c:pt idx="136">
                  <c:v>42761</c:v>
                </c:pt>
                <c:pt idx="137">
                  <c:v>42762</c:v>
                </c:pt>
                <c:pt idx="138">
                  <c:v>42763</c:v>
                </c:pt>
                <c:pt idx="139">
                  <c:v>42764</c:v>
                </c:pt>
                <c:pt idx="140">
                  <c:v>42765</c:v>
                </c:pt>
                <c:pt idx="141">
                  <c:v>42766</c:v>
                </c:pt>
                <c:pt idx="142">
                  <c:v>42767</c:v>
                </c:pt>
                <c:pt idx="143">
                  <c:v>42768</c:v>
                </c:pt>
                <c:pt idx="144">
                  <c:v>42769</c:v>
                </c:pt>
                <c:pt idx="145">
                  <c:v>42770</c:v>
                </c:pt>
                <c:pt idx="146">
                  <c:v>42771</c:v>
                </c:pt>
                <c:pt idx="147">
                  <c:v>42772</c:v>
                </c:pt>
                <c:pt idx="148">
                  <c:v>42773</c:v>
                </c:pt>
                <c:pt idx="149">
                  <c:v>42774</c:v>
                </c:pt>
                <c:pt idx="150">
                  <c:v>42775</c:v>
                </c:pt>
                <c:pt idx="151">
                  <c:v>42776</c:v>
                </c:pt>
                <c:pt idx="152">
                  <c:v>42777</c:v>
                </c:pt>
                <c:pt idx="153">
                  <c:v>42778</c:v>
                </c:pt>
                <c:pt idx="154">
                  <c:v>42779</c:v>
                </c:pt>
                <c:pt idx="155">
                  <c:v>42780</c:v>
                </c:pt>
                <c:pt idx="156">
                  <c:v>42781</c:v>
                </c:pt>
                <c:pt idx="157">
                  <c:v>42782</c:v>
                </c:pt>
                <c:pt idx="158">
                  <c:v>42783</c:v>
                </c:pt>
                <c:pt idx="159">
                  <c:v>42784</c:v>
                </c:pt>
                <c:pt idx="160">
                  <c:v>42785</c:v>
                </c:pt>
                <c:pt idx="161">
                  <c:v>42786</c:v>
                </c:pt>
                <c:pt idx="162">
                  <c:v>42787</c:v>
                </c:pt>
                <c:pt idx="163">
                  <c:v>42788</c:v>
                </c:pt>
                <c:pt idx="164">
                  <c:v>42789</c:v>
                </c:pt>
                <c:pt idx="165">
                  <c:v>42790</c:v>
                </c:pt>
                <c:pt idx="166">
                  <c:v>42791</c:v>
                </c:pt>
                <c:pt idx="167">
                  <c:v>42792</c:v>
                </c:pt>
                <c:pt idx="168">
                  <c:v>42793</c:v>
                </c:pt>
                <c:pt idx="169">
                  <c:v>42794</c:v>
                </c:pt>
                <c:pt idx="170">
                  <c:v>42795</c:v>
                </c:pt>
                <c:pt idx="171">
                  <c:v>42796</c:v>
                </c:pt>
                <c:pt idx="172">
                  <c:v>42797</c:v>
                </c:pt>
                <c:pt idx="173">
                  <c:v>42798</c:v>
                </c:pt>
                <c:pt idx="174">
                  <c:v>42799</c:v>
                </c:pt>
                <c:pt idx="175">
                  <c:v>42800</c:v>
                </c:pt>
                <c:pt idx="176">
                  <c:v>42801</c:v>
                </c:pt>
                <c:pt idx="177">
                  <c:v>42802</c:v>
                </c:pt>
                <c:pt idx="178">
                  <c:v>42803</c:v>
                </c:pt>
                <c:pt idx="179">
                  <c:v>42804</c:v>
                </c:pt>
                <c:pt idx="180">
                  <c:v>42805</c:v>
                </c:pt>
              </c:numCache>
            </c:numRef>
          </c:cat>
          <c:val>
            <c:numRef>
              <c:f>'daily log'!$C$200:$C$380</c:f>
              <c:numCache>
                <c:formatCode>General</c:formatCode>
                <c:ptCount val="181"/>
                <c:pt idx="0">
                  <c:v>97</c:v>
                </c:pt>
                <c:pt idx="1">
                  <c:v>111</c:v>
                </c:pt>
                <c:pt idx="2">
                  <c:v>97</c:v>
                </c:pt>
                <c:pt idx="3">
                  <c:v>94</c:v>
                </c:pt>
                <c:pt idx="4">
                  <c:v>104</c:v>
                </c:pt>
                <c:pt idx="5">
                  <c:v>999</c:v>
                </c:pt>
                <c:pt idx="6">
                  <c:v>999</c:v>
                </c:pt>
                <c:pt idx="7">
                  <c:v>100</c:v>
                </c:pt>
                <c:pt idx="8">
                  <c:v>92</c:v>
                </c:pt>
                <c:pt idx="9">
                  <c:v>126</c:v>
                </c:pt>
                <c:pt idx="10">
                  <c:v>120</c:v>
                </c:pt>
                <c:pt idx="11">
                  <c:v>95</c:v>
                </c:pt>
                <c:pt idx="12">
                  <c:v>61</c:v>
                </c:pt>
                <c:pt idx="13">
                  <c:v>53</c:v>
                </c:pt>
                <c:pt idx="14">
                  <c:v>52</c:v>
                </c:pt>
                <c:pt idx="15">
                  <c:v>54</c:v>
                </c:pt>
                <c:pt idx="16">
                  <c:v>53</c:v>
                </c:pt>
                <c:pt idx="17">
                  <c:v>66</c:v>
                </c:pt>
                <c:pt idx="18">
                  <c:v>59</c:v>
                </c:pt>
                <c:pt idx="19">
                  <c:v>59</c:v>
                </c:pt>
                <c:pt idx="20">
                  <c:v>999</c:v>
                </c:pt>
                <c:pt idx="21">
                  <c:v>101</c:v>
                </c:pt>
                <c:pt idx="22">
                  <c:v>76</c:v>
                </c:pt>
                <c:pt idx="23">
                  <c:v>112</c:v>
                </c:pt>
                <c:pt idx="24">
                  <c:v>103</c:v>
                </c:pt>
                <c:pt idx="25">
                  <c:v>999</c:v>
                </c:pt>
                <c:pt idx="26">
                  <c:v>999</c:v>
                </c:pt>
                <c:pt idx="27">
                  <c:v>101</c:v>
                </c:pt>
                <c:pt idx="28">
                  <c:v>86</c:v>
                </c:pt>
                <c:pt idx="29">
                  <c:v>101</c:v>
                </c:pt>
                <c:pt idx="30">
                  <c:v>999</c:v>
                </c:pt>
                <c:pt idx="31">
                  <c:v>999</c:v>
                </c:pt>
                <c:pt idx="32">
                  <c:v>97</c:v>
                </c:pt>
                <c:pt idx="33">
                  <c:v>70</c:v>
                </c:pt>
                <c:pt idx="34">
                  <c:v>341</c:v>
                </c:pt>
                <c:pt idx="35">
                  <c:v>0</c:v>
                </c:pt>
                <c:pt idx="36">
                  <c:v>108</c:v>
                </c:pt>
                <c:pt idx="37">
                  <c:v>121</c:v>
                </c:pt>
                <c:pt idx="38">
                  <c:v>289</c:v>
                </c:pt>
                <c:pt idx="39">
                  <c:v>71</c:v>
                </c:pt>
                <c:pt idx="40">
                  <c:v>73</c:v>
                </c:pt>
                <c:pt idx="41">
                  <c:v>107</c:v>
                </c:pt>
                <c:pt idx="42">
                  <c:v>0</c:v>
                </c:pt>
                <c:pt idx="43">
                  <c:v>92</c:v>
                </c:pt>
                <c:pt idx="44">
                  <c:v>0</c:v>
                </c:pt>
                <c:pt idx="45">
                  <c:v>82</c:v>
                </c:pt>
                <c:pt idx="46">
                  <c:v>89</c:v>
                </c:pt>
                <c:pt idx="47">
                  <c:v>82</c:v>
                </c:pt>
                <c:pt idx="48">
                  <c:v>999</c:v>
                </c:pt>
                <c:pt idx="49">
                  <c:v>94</c:v>
                </c:pt>
                <c:pt idx="50">
                  <c:v>87</c:v>
                </c:pt>
                <c:pt idx="51">
                  <c:v>105</c:v>
                </c:pt>
                <c:pt idx="52">
                  <c:v>108</c:v>
                </c:pt>
                <c:pt idx="53">
                  <c:v>102</c:v>
                </c:pt>
                <c:pt idx="54">
                  <c:v>80</c:v>
                </c:pt>
                <c:pt idx="55">
                  <c:v>999</c:v>
                </c:pt>
                <c:pt idx="56">
                  <c:v>152</c:v>
                </c:pt>
                <c:pt idx="57">
                  <c:v>139</c:v>
                </c:pt>
                <c:pt idx="58">
                  <c:v>97</c:v>
                </c:pt>
                <c:pt idx="59">
                  <c:v>86</c:v>
                </c:pt>
                <c:pt idx="60">
                  <c:v>98</c:v>
                </c:pt>
                <c:pt idx="61">
                  <c:v>76</c:v>
                </c:pt>
                <c:pt idx="62">
                  <c:v>121</c:v>
                </c:pt>
                <c:pt idx="63">
                  <c:v>107</c:v>
                </c:pt>
                <c:pt idx="64">
                  <c:v>73</c:v>
                </c:pt>
                <c:pt idx="65">
                  <c:v>0</c:v>
                </c:pt>
                <c:pt idx="66">
                  <c:v>123</c:v>
                </c:pt>
                <c:pt idx="67">
                  <c:v>62</c:v>
                </c:pt>
                <c:pt idx="68">
                  <c:v>73</c:v>
                </c:pt>
                <c:pt idx="69">
                  <c:v>117</c:v>
                </c:pt>
                <c:pt idx="70">
                  <c:v>97</c:v>
                </c:pt>
                <c:pt idx="71">
                  <c:v>75</c:v>
                </c:pt>
                <c:pt idx="72">
                  <c:v>69</c:v>
                </c:pt>
                <c:pt idx="73">
                  <c:v>999</c:v>
                </c:pt>
                <c:pt idx="74">
                  <c:v>137</c:v>
                </c:pt>
                <c:pt idx="75">
                  <c:v>64</c:v>
                </c:pt>
                <c:pt idx="76">
                  <c:v>999</c:v>
                </c:pt>
                <c:pt idx="77">
                  <c:v>0</c:v>
                </c:pt>
                <c:pt idx="78">
                  <c:v>82</c:v>
                </c:pt>
                <c:pt idx="79">
                  <c:v>88</c:v>
                </c:pt>
                <c:pt idx="80">
                  <c:v>64</c:v>
                </c:pt>
                <c:pt idx="81">
                  <c:v>62</c:v>
                </c:pt>
                <c:pt idx="82">
                  <c:v>73</c:v>
                </c:pt>
                <c:pt idx="83">
                  <c:v>102</c:v>
                </c:pt>
                <c:pt idx="84">
                  <c:v>68</c:v>
                </c:pt>
                <c:pt idx="85">
                  <c:v>68</c:v>
                </c:pt>
                <c:pt idx="86">
                  <c:v>50</c:v>
                </c:pt>
                <c:pt idx="87">
                  <c:v>74</c:v>
                </c:pt>
                <c:pt idx="88">
                  <c:v>76</c:v>
                </c:pt>
                <c:pt idx="89">
                  <c:v>59</c:v>
                </c:pt>
                <c:pt idx="90">
                  <c:v>0</c:v>
                </c:pt>
                <c:pt idx="91">
                  <c:v>51</c:v>
                </c:pt>
                <c:pt idx="92">
                  <c:v>63</c:v>
                </c:pt>
                <c:pt idx="93">
                  <c:v>0</c:v>
                </c:pt>
                <c:pt idx="94">
                  <c:v>69</c:v>
                </c:pt>
                <c:pt idx="95">
                  <c:v>69</c:v>
                </c:pt>
                <c:pt idx="96">
                  <c:v>52</c:v>
                </c:pt>
                <c:pt idx="97">
                  <c:v>34</c:v>
                </c:pt>
                <c:pt idx="98">
                  <c:v>0</c:v>
                </c:pt>
                <c:pt idx="99">
                  <c:v>82</c:v>
                </c:pt>
                <c:pt idx="100">
                  <c:v>70</c:v>
                </c:pt>
                <c:pt idx="101">
                  <c:v>91</c:v>
                </c:pt>
                <c:pt idx="102">
                  <c:v>66</c:v>
                </c:pt>
                <c:pt idx="103">
                  <c:v>63</c:v>
                </c:pt>
                <c:pt idx="104">
                  <c:v>54</c:v>
                </c:pt>
                <c:pt idx="105">
                  <c:v>0</c:v>
                </c:pt>
                <c:pt idx="106">
                  <c:v>63</c:v>
                </c:pt>
                <c:pt idx="107">
                  <c:v>83</c:v>
                </c:pt>
                <c:pt idx="108">
                  <c:v>69</c:v>
                </c:pt>
                <c:pt idx="109">
                  <c:v>64</c:v>
                </c:pt>
                <c:pt idx="110">
                  <c:v>38</c:v>
                </c:pt>
                <c:pt idx="111">
                  <c:v>84</c:v>
                </c:pt>
                <c:pt idx="112">
                  <c:v>115</c:v>
                </c:pt>
                <c:pt idx="113">
                  <c:v>30</c:v>
                </c:pt>
                <c:pt idx="114">
                  <c:v>58</c:v>
                </c:pt>
                <c:pt idx="115">
                  <c:v>59</c:v>
                </c:pt>
                <c:pt idx="116">
                  <c:v>66</c:v>
                </c:pt>
                <c:pt idx="117">
                  <c:v>72</c:v>
                </c:pt>
                <c:pt idx="118">
                  <c:v>115</c:v>
                </c:pt>
                <c:pt idx="119">
                  <c:v>88</c:v>
                </c:pt>
                <c:pt idx="120">
                  <c:v>71</c:v>
                </c:pt>
                <c:pt idx="121">
                  <c:v>56</c:v>
                </c:pt>
                <c:pt idx="122">
                  <c:v>69</c:v>
                </c:pt>
                <c:pt idx="123">
                  <c:v>41</c:v>
                </c:pt>
                <c:pt idx="124">
                  <c:v>45</c:v>
                </c:pt>
                <c:pt idx="125">
                  <c:v>0</c:v>
                </c:pt>
                <c:pt idx="126">
                  <c:v>47</c:v>
                </c:pt>
                <c:pt idx="127">
                  <c:v>49</c:v>
                </c:pt>
                <c:pt idx="128">
                  <c:v>86</c:v>
                </c:pt>
                <c:pt idx="129">
                  <c:v>76</c:v>
                </c:pt>
                <c:pt idx="130">
                  <c:v>102</c:v>
                </c:pt>
                <c:pt idx="131">
                  <c:v>73</c:v>
                </c:pt>
                <c:pt idx="132">
                  <c:v>69</c:v>
                </c:pt>
                <c:pt idx="133">
                  <c:v>89</c:v>
                </c:pt>
                <c:pt idx="134">
                  <c:v>78</c:v>
                </c:pt>
                <c:pt idx="135">
                  <c:v>86</c:v>
                </c:pt>
                <c:pt idx="136">
                  <c:v>77</c:v>
                </c:pt>
                <c:pt idx="137">
                  <c:v>0</c:v>
                </c:pt>
                <c:pt idx="138">
                  <c:v>107</c:v>
                </c:pt>
                <c:pt idx="139">
                  <c:v>81</c:v>
                </c:pt>
                <c:pt idx="140">
                  <c:v>97</c:v>
                </c:pt>
                <c:pt idx="141">
                  <c:v>75</c:v>
                </c:pt>
                <c:pt idx="142">
                  <c:v>66</c:v>
                </c:pt>
                <c:pt idx="143">
                  <c:v>70</c:v>
                </c:pt>
                <c:pt idx="144">
                  <c:v>97</c:v>
                </c:pt>
                <c:pt idx="145">
                  <c:v>86</c:v>
                </c:pt>
                <c:pt idx="146">
                  <c:v>93</c:v>
                </c:pt>
                <c:pt idx="147">
                  <c:v>62</c:v>
                </c:pt>
                <c:pt idx="148">
                  <c:v>0</c:v>
                </c:pt>
                <c:pt idx="149">
                  <c:v>72</c:v>
                </c:pt>
                <c:pt idx="150">
                  <c:v>76</c:v>
                </c:pt>
                <c:pt idx="151">
                  <c:v>75</c:v>
                </c:pt>
                <c:pt idx="152">
                  <c:v>67</c:v>
                </c:pt>
                <c:pt idx="153">
                  <c:v>182</c:v>
                </c:pt>
                <c:pt idx="154">
                  <c:v>88</c:v>
                </c:pt>
                <c:pt idx="155">
                  <c:v>71</c:v>
                </c:pt>
                <c:pt idx="156">
                  <c:v>83</c:v>
                </c:pt>
                <c:pt idx="157">
                  <c:v>0</c:v>
                </c:pt>
                <c:pt idx="158">
                  <c:v>87</c:v>
                </c:pt>
                <c:pt idx="159">
                  <c:v>203</c:v>
                </c:pt>
                <c:pt idx="160">
                  <c:v>155</c:v>
                </c:pt>
                <c:pt idx="161">
                  <c:v>89</c:v>
                </c:pt>
                <c:pt idx="162">
                  <c:v>97</c:v>
                </c:pt>
                <c:pt idx="163">
                  <c:v>101</c:v>
                </c:pt>
                <c:pt idx="164">
                  <c:v>102</c:v>
                </c:pt>
                <c:pt idx="165">
                  <c:v>70</c:v>
                </c:pt>
                <c:pt idx="166">
                  <c:v>49</c:v>
                </c:pt>
                <c:pt idx="167">
                  <c:v>56</c:v>
                </c:pt>
                <c:pt idx="168">
                  <c:v>97</c:v>
                </c:pt>
                <c:pt idx="169">
                  <c:v>108</c:v>
                </c:pt>
                <c:pt idx="170">
                  <c:v>77</c:v>
                </c:pt>
                <c:pt idx="171">
                  <c:v>83</c:v>
                </c:pt>
                <c:pt idx="172">
                  <c:v>90</c:v>
                </c:pt>
                <c:pt idx="173">
                  <c:v>76</c:v>
                </c:pt>
                <c:pt idx="174">
                  <c:v>999</c:v>
                </c:pt>
                <c:pt idx="175">
                  <c:v>0</c:v>
                </c:pt>
                <c:pt idx="176">
                  <c:v>72</c:v>
                </c:pt>
                <c:pt idx="177">
                  <c:v>91</c:v>
                </c:pt>
                <c:pt idx="178">
                  <c:v>87</c:v>
                </c:pt>
                <c:pt idx="179">
                  <c:v>67</c:v>
                </c:pt>
                <c:pt idx="180">
                  <c:v>68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1056096"/>
        <c:axId val="171879208"/>
      </c:barChart>
      <c:dateAx>
        <c:axId val="171056096"/>
        <c:scaling>
          <c:orientation val="minMax"/>
        </c:scaling>
        <c:delete val="0"/>
        <c:axPos val="b"/>
        <c:numFmt formatCode="m/dd" sourceLinked="0"/>
        <c:majorTickMark val="out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171879208"/>
        <c:crosses val="autoZero"/>
        <c:auto val="1"/>
        <c:lblOffset val="100"/>
        <c:baseTimeUnit val="days"/>
      </c:dateAx>
      <c:valAx>
        <c:axId val="171879208"/>
        <c:scaling>
          <c:orientation val="minMax"/>
          <c:max val="15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71056096"/>
        <c:crosses val="autoZero"/>
        <c:crossBetween val="between"/>
        <c:majorUnit val="25"/>
        <c:minorUnit val="12.5"/>
      </c:valAx>
    </c:plotArea>
    <c:legend>
      <c:legendPos val="t"/>
      <c:layout>
        <c:manualLayout>
          <c:xMode val="edge"/>
          <c:yMode val="edge"/>
          <c:x val="0.36156242493633395"/>
          <c:y val="4.3149946062567418E-3"/>
          <c:w val="0.12593177990103674"/>
          <c:h val="7.802767372525036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1027877099925E-2"/>
          <c:y val="0.13539655034409909"/>
          <c:w val="0.89283297647130777"/>
          <c:h val="0.70374575271116346"/>
        </c:manualLayout>
      </c:layout>
      <c:barChart>
        <c:barDir val="col"/>
        <c:grouping val="clustered"/>
        <c:varyColors val="0"/>
        <c:ser>
          <c:idx val="0"/>
          <c:order val="0"/>
          <c:tx>
            <c:v>Month MPG Average</c:v>
          </c:tx>
          <c:invertIfNegative val="0"/>
          <c:dLbls>
            <c:dLbl>
              <c:idx val="0"/>
              <c:layout>
                <c:manualLayout>
                  <c:x val="3.1451858096710099E-4"/>
                  <c:y val="-1.446729435614071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518694485922478E-2"/>
                      <c:h val="5.84059139382560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2.5736225126081307E-4"/>
                  <c:y val="-3.34257475285528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909926387414063E-4"/>
                  <c:y val="1.48522050034107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9379075861532437E-5"/>
                  <c:y val="1.64054798445816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533128046849141E-5"/>
                  <c:y val="-1.51513126522268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9417275341878751E-4"/>
                  <c:y val="1.2135110052369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502239813670365E-4"/>
                  <c:y val="-1.57848114258587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8902773113906112E-5"/>
                  <c:y val="-1.67970729683668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288139347131824E-4"/>
                  <c:y val="-1.31412237164834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6.5332860205937436E-4"/>
                  <c:y val="1.46693724459574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5417996246147295E-4"/>
                  <c:y val="1.25085301835517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5521516394432234E-4"/>
                  <c:y val="4.08432964603189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5229280302156093E-16"/>
                  <c:y val="1.697349488536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'daily log'!$J$4:$J$16</c:f>
              <c:numCache>
                <c:formatCode>mmm\ \-\ yy</c:formatCode>
                <c:ptCount val="13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  <c:pt idx="12">
                  <c:v>42795</c:v>
                </c:pt>
              </c:numCache>
            </c:numRef>
          </c:cat>
          <c:val>
            <c:numRef>
              <c:f>'daily log'!$K$4:$K$16</c:f>
              <c:numCache>
                <c:formatCode>0.0</c:formatCode>
                <c:ptCount val="13"/>
                <c:pt idx="0">
                  <c:v>55.942905253661728</c:v>
                </c:pt>
                <c:pt idx="1">
                  <c:v>72.593319354808159</c:v>
                </c:pt>
                <c:pt idx="2">
                  <c:v>100.2701386744577</c:v>
                </c:pt>
                <c:pt idx="3">
                  <c:v>90.551160443655704</c:v>
                </c:pt>
                <c:pt idx="4">
                  <c:v>81.138711423626049</c:v>
                </c:pt>
                <c:pt idx="5">
                  <c:v>94.607849343792921</c:v>
                </c:pt>
                <c:pt idx="6">
                  <c:v>81.271370790588421</c:v>
                </c:pt>
                <c:pt idx="7">
                  <c:v>85.779498704083707</c:v>
                </c:pt>
                <c:pt idx="8">
                  <c:v>86.357660441568243</c:v>
                </c:pt>
                <c:pt idx="9">
                  <c:v>65.032777298218164</c:v>
                </c:pt>
                <c:pt idx="10">
                  <c:v>52.465109303777638</c:v>
                </c:pt>
                <c:pt idx="11">
                  <c:v>72.756029319646771</c:v>
                </c:pt>
                <c:pt idx="12">
                  <c:v>85.277898524236363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0852760"/>
        <c:axId val="80850800"/>
      </c:barChart>
      <c:dateAx>
        <c:axId val="80852760"/>
        <c:scaling>
          <c:orientation val="minMax"/>
          <c:min val="42430"/>
        </c:scaling>
        <c:delete val="0"/>
        <c:axPos val="b"/>
        <c:numFmt formatCode="mmm\ \ \ \ yy" sourceLinked="0"/>
        <c:majorTickMark val="out"/>
        <c:minorTickMark val="none"/>
        <c:tickLblPos val="nextTo"/>
        <c:spPr>
          <a:noFill/>
        </c:spPr>
        <c:txPr>
          <a:bodyPr rot="0" vert="horz"/>
          <a:lstStyle/>
          <a:p>
            <a:pPr>
              <a:defRPr sz="1200" spc="50" baseline="0"/>
            </a:pPr>
            <a:endParaRPr lang="en-US"/>
          </a:p>
        </c:txPr>
        <c:crossAx val="80850800"/>
        <c:crossesAt val="4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850800"/>
        <c:scaling>
          <c:orientation val="minMax"/>
          <c:max val="125"/>
          <c:min val="40"/>
        </c:scaling>
        <c:delete val="0"/>
        <c:axPos val="l"/>
        <c:majorGridlines/>
        <c:min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aseline="0">
                <a:latin typeface="Arial" pitchFamily="34" charset="0"/>
              </a:defRPr>
            </a:pPr>
            <a:endParaRPr lang="en-US"/>
          </a:p>
        </c:txPr>
        <c:crossAx val="80852760"/>
        <c:crosses val="autoZero"/>
        <c:crossBetween val="between"/>
        <c:majorUnit val="10"/>
        <c:minorUnit val="5"/>
      </c:valAx>
    </c:plotArea>
    <c:legend>
      <c:legendPos val="r"/>
      <c:layout>
        <c:manualLayout>
          <c:xMode val="edge"/>
          <c:yMode val="edge"/>
          <c:x val="0.6555072471825778"/>
          <c:y val="3.9329386152312358E-2"/>
          <c:w val="0.25445543356365025"/>
          <c:h val="5.6092952043785414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1" l="0.75000000000001465" r="0.75000000000001465" t="1" header="0.5" footer="0.5"/>
    <c:pageSetup orientation="landscape" horizontalDpi="-4" verticalDpi="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91753179528129E-2"/>
          <c:y val="0.13527812164052938"/>
          <c:w val="0.8943508088837453"/>
          <c:h val="0.70723970273011505"/>
        </c:manualLayout>
      </c:layout>
      <c:lineChart>
        <c:grouping val="standard"/>
        <c:varyColors val="0"/>
        <c:ser>
          <c:idx val="0"/>
          <c:order val="0"/>
          <c:tx>
            <c:v> kWh per 100 miles</c:v>
          </c:tx>
          <c:spPr>
            <a:ln w="34925">
              <a:solidFill>
                <a:srgbClr val="66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2"/>
            <c:spPr>
              <a:solidFill>
                <a:srgbClr val="6600FF"/>
              </a:solidFill>
              <a:ln>
                <a:solidFill>
                  <a:srgbClr val="6600FF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'Year 5'!$A$4:$A$38</c:f>
              <c:numCache>
                <c:formatCode>m/dd/yyyy</c:formatCode>
                <c:ptCount val="35"/>
                <c:pt idx="0">
                  <c:v>42457</c:v>
                </c:pt>
                <c:pt idx="1">
                  <c:v>42468</c:v>
                </c:pt>
                <c:pt idx="2">
                  <c:v>42476</c:v>
                </c:pt>
                <c:pt idx="3">
                  <c:v>42484</c:v>
                </c:pt>
                <c:pt idx="4">
                  <c:v>42500</c:v>
                </c:pt>
                <c:pt idx="5">
                  <c:v>42521</c:v>
                </c:pt>
                <c:pt idx="6">
                  <c:v>42532</c:v>
                </c:pt>
                <c:pt idx="7">
                  <c:v>42551</c:v>
                </c:pt>
                <c:pt idx="8">
                  <c:v>42558</c:v>
                </c:pt>
                <c:pt idx="9">
                  <c:v>42571</c:v>
                </c:pt>
                <c:pt idx="10">
                  <c:v>42589</c:v>
                </c:pt>
                <c:pt idx="11">
                  <c:v>42612</c:v>
                </c:pt>
                <c:pt idx="12">
                  <c:v>42626</c:v>
                </c:pt>
                <c:pt idx="13">
                  <c:v>42636</c:v>
                </c:pt>
                <c:pt idx="14">
                  <c:v>42643</c:v>
                </c:pt>
                <c:pt idx="15">
                  <c:v>42654</c:v>
                </c:pt>
                <c:pt idx="16">
                  <c:v>42672</c:v>
                </c:pt>
                <c:pt idx="17">
                  <c:v>42688</c:v>
                </c:pt>
                <c:pt idx="18">
                  <c:v>42704</c:v>
                </c:pt>
                <c:pt idx="19">
                  <c:v>42713</c:v>
                </c:pt>
                <c:pt idx="20">
                  <c:v>42725</c:v>
                </c:pt>
                <c:pt idx="21">
                  <c:v>42735</c:v>
                </c:pt>
                <c:pt idx="22">
                  <c:v>42747</c:v>
                </c:pt>
                <c:pt idx="23">
                  <c:v>42748</c:v>
                </c:pt>
                <c:pt idx="24">
                  <c:v>42748</c:v>
                </c:pt>
                <c:pt idx="25">
                  <c:v>42751</c:v>
                </c:pt>
                <c:pt idx="26">
                  <c:v>42751</c:v>
                </c:pt>
                <c:pt idx="27">
                  <c:v>42752</c:v>
                </c:pt>
                <c:pt idx="28">
                  <c:v>42752</c:v>
                </c:pt>
                <c:pt idx="29">
                  <c:v>42765</c:v>
                </c:pt>
                <c:pt idx="30">
                  <c:v>42776</c:v>
                </c:pt>
                <c:pt idx="31">
                  <c:v>42790</c:v>
                </c:pt>
                <c:pt idx="32">
                  <c:v>42795</c:v>
                </c:pt>
                <c:pt idx="33">
                  <c:v>42810</c:v>
                </c:pt>
                <c:pt idx="34">
                  <c:v>42825</c:v>
                </c:pt>
              </c:numCache>
            </c:numRef>
          </c:cat>
          <c:val>
            <c:numRef>
              <c:f>'Year 5'!$O$4:$O$38</c:f>
              <c:numCache>
                <c:formatCode>0.0</c:formatCode>
                <c:ptCount val="35"/>
                <c:pt idx="0">
                  <c:v>8.2913867610829133</c:v>
                </c:pt>
                <c:pt idx="1">
                  <c:v>8.3022812416376759</c:v>
                </c:pt>
                <c:pt idx="2">
                  <c:v>8.266475358536292</c:v>
                </c:pt>
                <c:pt idx="3">
                  <c:v>8.2385124687784934</c:v>
                </c:pt>
                <c:pt idx="4">
                  <c:v>8.2569137856497186</c:v>
                </c:pt>
                <c:pt idx="5">
                  <c:v>8.2890951035537448</c:v>
                </c:pt>
                <c:pt idx="6">
                  <c:v>8.2841145766372666</c:v>
                </c:pt>
                <c:pt idx="7">
                  <c:v>8.3071958655278184</c:v>
                </c:pt>
                <c:pt idx="8">
                  <c:v>8.2811946678808113</c:v>
                </c:pt>
                <c:pt idx="9">
                  <c:v>8.2786031570758141</c:v>
                </c:pt>
                <c:pt idx="10">
                  <c:v>8.2982083131286739</c:v>
                </c:pt>
                <c:pt idx="11">
                  <c:v>8.3171270922370155</c:v>
                </c:pt>
                <c:pt idx="12">
                  <c:v>8.315077949369563</c:v>
                </c:pt>
                <c:pt idx="13">
                  <c:v>8.3320675618202795</c:v>
                </c:pt>
                <c:pt idx="14">
                  <c:v>8.303430909663204</c:v>
                </c:pt>
                <c:pt idx="15">
                  <c:v>8.2972813736217486</c:v>
                </c:pt>
                <c:pt idx="16">
                  <c:v>8.3142122470408548</c:v>
                </c:pt>
                <c:pt idx="17">
                  <c:v>8.3278631326213191</c:v>
                </c:pt>
                <c:pt idx="18">
                  <c:v>8.3431506125277473</c:v>
                </c:pt>
                <c:pt idx="19">
                  <c:v>8.3448899784042485</c:v>
                </c:pt>
                <c:pt idx="20">
                  <c:v>8.3493496690279869</c:v>
                </c:pt>
                <c:pt idx="21">
                  <c:v>8.3450797718824319</c:v>
                </c:pt>
                <c:pt idx="22">
                  <c:v>8.3656099914975748</c:v>
                </c:pt>
                <c:pt idx="23">
                  <c:v>8.3379989008724316</c:v>
                </c:pt>
                <c:pt idx="24">
                  <c:v>8.3118287546937228</c:v>
                </c:pt>
                <c:pt idx="25">
                  <c:v>8.293868139375995</c:v>
                </c:pt>
                <c:pt idx="26">
                  <c:v>8.2706064700739201</c:v>
                </c:pt>
                <c:pt idx="27">
                  <c:v>8.2409429308472113</c:v>
                </c:pt>
                <c:pt idx="28">
                  <c:v>8.2162154540327137</c:v>
                </c:pt>
                <c:pt idx="29">
                  <c:v>8.2318639049936628</c:v>
                </c:pt>
                <c:pt idx="30">
                  <c:v>8.2412947796534617</c:v>
                </c:pt>
                <c:pt idx="31">
                  <c:v>8.2623308453854829</c:v>
                </c:pt>
                <c:pt idx="32">
                  <c:v>8.2499063649782975</c:v>
                </c:pt>
                <c:pt idx="33">
                  <c:v>8.258305511466256</c:v>
                </c:pt>
                <c:pt idx="34">
                  <c:v>8.2776431335043252</c:v>
                </c:pt>
              </c:numCache>
            </c:numRef>
          </c:val>
          <c:smooth val="0"/>
        </c:ser>
        <c:ser>
          <c:idx val="2"/>
          <c:order val="1"/>
          <c:tx>
            <c:v> Gallons per 100 miles</c:v>
          </c:tx>
          <c:spPr>
            <a:ln w="50800">
              <a:solidFill>
                <a:srgbClr val="D60093"/>
              </a:solidFill>
              <a:prstDash val="solid"/>
            </a:ln>
            <a:effectLst>
              <a:glow rad="63500">
                <a:schemeClr val="accent6">
                  <a:lumMod val="60000"/>
                  <a:lumOff val="40000"/>
                  <a:alpha val="40000"/>
                </a:schemeClr>
              </a:glow>
            </a:effectLst>
          </c:spPr>
          <c:marker>
            <c:symbol val="circle"/>
            <c:size val="2"/>
            <c:spPr>
              <a:solidFill>
                <a:srgbClr val="D60093"/>
              </a:solidFill>
              <a:ln>
                <a:solidFill>
                  <a:srgbClr val="D60093"/>
                </a:solidFill>
                <a:prstDash val="solid"/>
              </a:ln>
              <a:effectLst>
                <a:glow rad="63500">
                  <a:schemeClr val="accent6">
                    <a:lumMod val="60000"/>
                    <a:lumOff val="40000"/>
                    <a:alpha val="40000"/>
                  </a:schemeClr>
                </a:glow>
              </a:effectLst>
            </c:spPr>
          </c:marker>
          <c:cat>
            <c:numRef>
              <c:f>'Year 5'!$A$4:$A$38</c:f>
              <c:numCache>
                <c:formatCode>m/dd/yyyy</c:formatCode>
                <c:ptCount val="35"/>
                <c:pt idx="0">
                  <c:v>42457</c:v>
                </c:pt>
                <c:pt idx="1">
                  <c:v>42468</c:v>
                </c:pt>
                <c:pt idx="2">
                  <c:v>42476</c:v>
                </c:pt>
                <c:pt idx="3">
                  <c:v>42484</c:v>
                </c:pt>
                <c:pt idx="4">
                  <c:v>42500</c:v>
                </c:pt>
                <c:pt idx="5">
                  <c:v>42521</c:v>
                </c:pt>
                <c:pt idx="6">
                  <c:v>42532</c:v>
                </c:pt>
                <c:pt idx="7">
                  <c:v>42551</c:v>
                </c:pt>
                <c:pt idx="8">
                  <c:v>42558</c:v>
                </c:pt>
                <c:pt idx="9">
                  <c:v>42571</c:v>
                </c:pt>
                <c:pt idx="10">
                  <c:v>42589</c:v>
                </c:pt>
                <c:pt idx="11">
                  <c:v>42612</c:v>
                </c:pt>
                <c:pt idx="12">
                  <c:v>42626</c:v>
                </c:pt>
                <c:pt idx="13">
                  <c:v>42636</c:v>
                </c:pt>
                <c:pt idx="14">
                  <c:v>42643</c:v>
                </c:pt>
                <c:pt idx="15">
                  <c:v>42654</c:v>
                </c:pt>
                <c:pt idx="16">
                  <c:v>42672</c:v>
                </c:pt>
                <c:pt idx="17">
                  <c:v>42688</c:v>
                </c:pt>
                <c:pt idx="18">
                  <c:v>42704</c:v>
                </c:pt>
                <c:pt idx="19">
                  <c:v>42713</c:v>
                </c:pt>
                <c:pt idx="20">
                  <c:v>42725</c:v>
                </c:pt>
                <c:pt idx="21">
                  <c:v>42735</c:v>
                </c:pt>
                <c:pt idx="22">
                  <c:v>42747</c:v>
                </c:pt>
                <c:pt idx="23">
                  <c:v>42748</c:v>
                </c:pt>
                <c:pt idx="24">
                  <c:v>42748</c:v>
                </c:pt>
                <c:pt idx="25">
                  <c:v>42751</c:v>
                </c:pt>
                <c:pt idx="26">
                  <c:v>42751</c:v>
                </c:pt>
                <c:pt idx="27">
                  <c:v>42752</c:v>
                </c:pt>
                <c:pt idx="28">
                  <c:v>42752</c:v>
                </c:pt>
                <c:pt idx="29">
                  <c:v>42765</c:v>
                </c:pt>
                <c:pt idx="30">
                  <c:v>42776</c:v>
                </c:pt>
                <c:pt idx="31">
                  <c:v>42790</c:v>
                </c:pt>
                <c:pt idx="32">
                  <c:v>42795</c:v>
                </c:pt>
                <c:pt idx="33">
                  <c:v>42810</c:v>
                </c:pt>
                <c:pt idx="34">
                  <c:v>42825</c:v>
                </c:pt>
              </c:numCache>
            </c:numRef>
          </c:cat>
          <c:val>
            <c:numRef>
              <c:f>'Year 5'!$P$4:$P$38</c:f>
              <c:numCache>
                <c:formatCode>0.00</c:formatCode>
                <c:ptCount val="35"/>
                <c:pt idx="0">
                  <c:v>1.4089767235228388</c:v>
                </c:pt>
                <c:pt idx="1">
                  <c:v>1.4079167781643027</c:v>
                </c:pt>
                <c:pt idx="2">
                  <c:v>1.4102134572619409</c:v>
                </c:pt>
                <c:pt idx="3">
                  <c:v>1.4103318399873128</c:v>
                </c:pt>
                <c:pt idx="4">
                  <c:v>1.4074895523561235</c:v>
                </c:pt>
                <c:pt idx="5">
                  <c:v>1.4028785090334117</c:v>
                </c:pt>
                <c:pt idx="6">
                  <c:v>1.4015504872592628</c:v>
                </c:pt>
                <c:pt idx="7">
                  <c:v>1.3982611794956654</c:v>
                </c:pt>
                <c:pt idx="8">
                  <c:v>1.3988705924014768</c:v>
                </c:pt>
                <c:pt idx="9">
                  <c:v>1.3977501443019547</c:v>
                </c:pt>
                <c:pt idx="10">
                  <c:v>1.3952478645231075</c:v>
                </c:pt>
                <c:pt idx="11">
                  <c:v>1.3921323266784078</c:v>
                </c:pt>
                <c:pt idx="12">
                  <c:v>1.3908659955038605</c:v>
                </c:pt>
                <c:pt idx="13">
                  <c:v>1.3888097697308461</c:v>
                </c:pt>
                <c:pt idx="14">
                  <c:v>1.3903222682259506</c:v>
                </c:pt>
                <c:pt idx="15">
                  <c:v>1.3897038488823688</c:v>
                </c:pt>
                <c:pt idx="16">
                  <c:v>1.3880703512791137</c:v>
                </c:pt>
                <c:pt idx="17">
                  <c:v>1.3856379141089779</c:v>
                </c:pt>
                <c:pt idx="18">
                  <c:v>1.3856011933426511</c:v>
                </c:pt>
                <c:pt idx="19">
                  <c:v>1.3859802719897272</c:v>
                </c:pt>
                <c:pt idx="20">
                  <c:v>1.388630821042852</c:v>
                </c:pt>
                <c:pt idx="21">
                  <c:v>1.3899621343307702</c:v>
                </c:pt>
                <c:pt idx="22">
                  <c:v>1.3911839051405193</c:v>
                </c:pt>
                <c:pt idx="23">
                  <c:v>1.3947333470724275</c:v>
                </c:pt>
                <c:pt idx="24">
                  <c:v>1.3988666582969054</c:v>
                </c:pt>
                <c:pt idx="25">
                  <c:v>1.4013015258483259</c:v>
                </c:pt>
                <c:pt idx="26">
                  <c:v>1.4029534331815547</c:v>
                </c:pt>
                <c:pt idx="27">
                  <c:v>1.4065339880521361</c:v>
                </c:pt>
                <c:pt idx="28">
                  <c:v>1.4078815566835869</c:v>
                </c:pt>
                <c:pt idx="29">
                  <c:v>1.4077747748758029</c:v>
                </c:pt>
                <c:pt idx="30">
                  <c:v>1.4080985013092651</c:v>
                </c:pt>
                <c:pt idx="31">
                  <c:v>1.4066764855706406</c:v>
                </c:pt>
                <c:pt idx="32">
                  <c:v>1.4084646059617967</c:v>
                </c:pt>
                <c:pt idx="33">
                  <c:v>1.4080148869793658</c:v>
                </c:pt>
                <c:pt idx="34">
                  <c:v>1.4062198408903184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3152"/>
        <c:axId val="80850408"/>
      </c:lineChart>
      <c:dateAx>
        <c:axId val="80853152"/>
        <c:scaling>
          <c:orientation val="minMax"/>
          <c:max val="42795"/>
          <c:min val="42457"/>
        </c:scaling>
        <c:delete val="0"/>
        <c:axPos val="b"/>
        <c:numFmt formatCode="mmm\ \ \ \ 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80850408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8085040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853152"/>
        <c:crosses val="autoZero"/>
        <c:crossBetween val="between"/>
        <c:majorUnit val="2"/>
        <c:min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060653612719834"/>
          <c:y val="3.6862860867252073E-2"/>
          <c:w val="0.32895749866371132"/>
          <c:h val="8.04437923479145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1027877099925E-2"/>
          <c:y val="0.13539655034409909"/>
          <c:w val="0.89283297647130777"/>
          <c:h val="0.70374575271116346"/>
        </c:manualLayout>
      </c:layout>
      <c:barChart>
        <c:barDir val="col"/>
        <c:grouping val="clustered"/>
        <c:varyColors val="0"/>
        <c:ser>
          <c:idx val="0"/>
          <c:order val="0"/>
          <c:tx>
            <c:v>Month kWh Total</c:v>
          </c:tx>
          <c:spPr>
            <a:solidFill>
              <a:srgbClr val="006600"/>
            </a:solidFill>
          </c:spPr>
          <c:invertIfNegative val="0"/>
          <c:dLbls>
            <c:dLbl>
              <c:idx val="0"/>
              <c:layout>
                <c:manualLayout>
                  <c:x val="3.1451858096710099E-4"/>
                  <c:y val="5.90089563920170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5736225126081307E-4"/>
                  <c:y val="-1.013197360046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94309452307409E-4"/>
                  <c:y val="4.66811204217341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9379075861495473E-5"/>
                  <c:y val="-1.4146806563904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533128046849141E-5"/>
                  <c:y val="-8.3619187480136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9417275341886142E-4"/>
                  <c:y val="-8.23281326723204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502239813670365E-4"/>
                  <c:y val="-5.60071871390626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9061540696423577E-5"/>
                  <c:y val="-6.6129805269909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27674849467346E-4"/>
                  <c:y val="1.4063676533835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6.5327499263328202E-4"/>
                  <c:y val="1.4669910965332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5417996246162518E-4"/>
                  <c:y val="9.11383120647868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5524845544206688E-4"/>
                  <c:y val="1.3987228982068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5229280302156093E-16"/>
                  <c:y val="1.3578795908291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'daily log'!$J$4:$J$16</c:f>
              <c:numCache>
                <c:formatCode>mmm\ \-\ yy</c:formatCode>
                <c:ptCount val="13"/>
                <c:pt idx="0">
                  <c:v>42430</c:v>
                </c:pt>
                <c:pt idx="1">
                  <c:v>42461</c:v>
                </c:pt>
                <c:pt idx="2">
                  <c:v>42491</c:v>
                </c:pt>
                <c:pt idx="3">
                  <c:v>42522</c:v>
                </c:pt>
                <c:pt idx="4">
                  <c:v>42552</c:v>
                </c:pt>
                <c:pt idx="5">
                  <c:v>42583</c:v>
                </c:pt>
                <c:pt idx="6">
                  <c:v>42614</c:v>
                </c:pt>
                <c:pt idx="7">
                  <c:v>42644</c:v>
                </c:pt>
                <c:pt idx="8">
                  <c:v>42675</c:v>
                </c:pt>
                <c:pt idx="9">
                  <c:v>42705</c:v>
                </c:pt>
                <c:pt idx="10">
                  <c:v>42736</c:v>
                </c:pt>
                <c:pt idx="11">
                  <c:v>42767</c:v>
                </c:pt>
                <c:pt idx="12">
                  <c:v>42795</c:v>
                </c:pt>
              </c:numCache>
            </c:numRef>
          </c:cat>
          <c:val>
            <c:numRef>
              <c:f>'daily log'!$N$4:$N$16</c:f>
              <c:numCache>
                <c:formatCode>0.0</c:formatCode>
                <c:ptCount val="13"/>
                <c:pt idx="0">
                  <c:v>103.67500000000001</c:v>
                </c:pt>
                <c:pt idx="1">
                  <c:v>85.250000000000014</c:v>
                </c:pt>
                <c:pt idx="2">
                  <c:v>135.02499999999998</c:v>
                </c:pt>
                <c:pt idx="3">
                  <c:v>130.35000000000002</c:v>
                </c:pt>
                <c:pt idx="4">
                  <c:v>115.77500000000001</c:v>
                </c:pt>
                <c:pt idx="5">
                  <c:v>116.05000000000003</c:v>
                </c:pt>
                <c:pt idx="6">
                  <c:v>100.92500000000003</c:v>
                </c:pt>
                <c:pt idx="7">
                  <c:v>116.04999999999998</c:v>
                </c:pt>
                <c:pt idx="8">
                  <c:v>128.42499999999995</c:v>
                </c:pt>
                <c:pt idx="9">
                  <c:v>125.39999999999998</c:v>
                </c:pt>
                <c:pt idx="10">
                  <c:v>117.42500000000001</c:v>
                </c:pt>
                <c:pt idx="11">
                  <c:v>131.45000000000002</c:v>
                </c:pt>
                <c:pt idx="12">
                  <c:v>138.87500000000003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1052568"/>
        <c:axId val="171049824"/>
      </c:barChart>
      <c:dateAx>
        <c:axId val="171052568"/>
        <c:scaling>
          <c:orientation val="minMax"/>
          <c:max val="42824"/>
          <c:min val="42430"/>
        </c:scaling>
        <c:delete val="0"/>
        <c:axPos val="b"/>
        <c:numFmt formatCode="mmm\ \ \ \ yy" sourceLinked="0"/>
        <c:majorTickMark val="out"/>
        <c:minorTickMark val="none"/>
        <c:tickLblPos val="nextTo"/>
        <c:spPr>
          <a:noFill/>
        </c:spPr>
        <c:txPr>
          <a:bodyPr rot="0" vert="horz"/>
          <a:lstStyle/>
          <a:p>
            <a:pPr>
              <a:defRPr sz="1200" spc="50" baseline="0"/>
            </a:pPr>
            <a:endParaRPr lang="en-US"/>
          </a:p>
        </c:txPr>
        <c:crossAx val="171049824"/>
        <c:crossesAt val="4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71049824"/>
        <c:scaling>
          <c:orientation val="minMax"/>
          <c:max val="165"/>
          <c:min val="4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aseline="0">
                <a:latin typeface="Arial" pitchFamily="34" charset="0"/>
              </a:defRPr>
            </a:pPr>
            <a:endParaRPr lang="en-US"/>
          </a:p>
        </c:txPr>
        <c:crossAx val="171052568"/>
        <c:crosses val="autoZero"/>
        <c:crossBetween val="between"/>
        <c:majorUnit val="15"/>
      </c:valAx>
    </c:plotArea>
    <c:legend>
      <c:legendPos val="r"/>
      <c:layout>
        <c:manualLayout>
          <c:xMode val="edge"/>
          <c:yMode val="edge"/>
          <c:x val="0.6555072471825778"/>
          <c:y val="3.9329386152312358E-2"/>
          <c:w val="0.2149972969622958"/>
          <c:h val="5.6092952043785414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1" l="0.75000000000001465" r="0.75000000000001465" t="1" header="0.5" footer="0.5"/>
    <c:pageSetup orientation="landscape" horizontalDpi="-4" verticalDpi="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91753179528129E-2"/>
          <c:y val="0.13527812164052938"/>
          <c:w val="0.8943508088837453"/>
          <c:h val="0.70723970273011505"/>
        </c:manualLayout>
      </c:layout>
      <c:lineChart>
        <c:grouping val="standard"/>
        <c:varyColors val="0"/>
        <c:ser>
          <c:idx val="0"/>
          <c:order val="0"/>
          <c:tx>
            <c:v> MPGe</c:v>
          </c:tx>
          <c:spPr>
            <a:ln w="34925">
              <a:solidFill>
                <a:srgbClr val="FF33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2"/>
            <c:spPr>
              <a:solidFill>
                <a:srgbClr val="FF3300"/>
              </a:solidFill>
              <a:ln>
                <a:solidFill>
                  <a:srgbClr val="FF3300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'Year 5'!$A$3:$A$38</c:f>
              <c:numCache>
                <c:formatCode>m/dd/yyyy</c:formatCode>
                <c:ptCount val="36"/>
                <c:pt idx="0">
                  <c:v>42442</c:v>
                </c:pt>
                <c:pt idx="1">
                  <c:v>42457</c:v>
                </c:pt>
                <c:pt idx="2">
                  <c:v>42468</c:v>
                </c:pt>
                <c:pt idx="3">
                  <c:v>42476</c:v>
                </c:pt>
                <c:pt idx="4">
                  <c:v>42484</c:v>
                </c:pt>
                <c:pt idx="5">
                  <c:v>42500</c:v>
                </c:pt>
                <c:pt idx="6">
                  <c:v>42521</c:v>
                </c:pt>
                <c:pt idx="7">
                  <c:v>42532</c:v>
                </c:pt>
                <c:pt idx="8">
                  <c:v>42551</c:v>
                </c:pt>
                <c:pt idx="9">
                  <c:v>42558</c:v>
                </c:pt>
                <c:pt idx="10">
                  <c:v>42571</c:v>
                </c:pt>
                <c:pt idx="11">
                  <c:v>42589</c:v>
                </c:pt>
                <c:pt idx="12">
                  <c:v>42612</c:v>
                </c:pt>
                <c:pt idx="13">
                  <c:v>42626</c:v>
                </c:pt>
                <c:pt idx="14">
                  <c:v>42636</c:v>
                </c:pt>
                <c:pt idx="15">
                  <c:v>42643</c:v>
                </c:pt>
                <c:pt idx="16">
                  <c:v>42654</c:v>
                </c:pt>
                <c:pt idx="17">
                  <c:v>42672</c:v>
                </c:pt>
                <c:pt idx="18">
                  <c:v>42688</c:v>
                </c:pt>
                <c:pt idx="19">
                  <c:v>42704</c:v>
                </c:pt>
                <c:pt idx="20">
                  <c:v>42713</c:v>
                </c:pt>
                <c:pt idx="21">
                  <c:v>42725</c:v>
                </c:pt>
                <c:pt idx="22">
                  <c:v>42735</c:v>
                </c:pt>
                <c:pt idx="23">
                  <c:v>42747</c:v>
                </c:pt>
                <c:pt idx="24">
                  <c:v>42748</c:v>
                </c:pt>
                <c:pt idx="25">
                  <c:v>42748</c:v>
                </c:pt>
                <c:pt idx="26">
                  <c:v>42751</c:v>
                </c:pt>
                <c:pt idx="27">
                  <c:v>42751</c:v>
                </c:pt>
                <c:pt idx="28">
                  <c:v>42752</c:v>
                </c:pt>
                <c:pt idx="29">
                  <c:v>42752</c:v>
                </c:pt>
                <c:pt idx="30">
                  <c:v>42765</c:v>
                </c:pt>
                <c:pt idx="31">
                  <c:v>42776</c:v>
                </c:pt>
                <c:pt idx="32">
                  <c:v>42790</c:v>
                </c:pt>
                <c:pt idx="33">
                  <c:v>42795</c:v>
                </c:pt>
                <c:pt idx="34">
                  <c:v>42810</c:v>
                </c:pt>
                <c:pt idx="35">
                  <c:v>42825</c:v>
                </c:pt>
              </c:numCache>
            </c:numRef>
          </c:cat>
          <c:val>
            <c:numRef>
              <c:f>'Year 5'!$Q$3:$Q$38</c:f>
              <c:numCache>
                <c:formatCode>0.0</c:formatCode>
                <c:ptCount val="36"/>
                <c:pt idx="1">
                  <c:v>62.30045406959097</c:v>
                </c:pt>
                <c:pt idx="2">
                  <c:v>64.578188187971719</c:v>
                </c:pt>
                <c:pt idx="3">
                  <c:v>52.08214596966512</c:v>
                </c:pt>
                <c:pt idx="4">
                  <c:v>63.634676275450268</c:v>
                </c:pt>
                <c:pt idx="5">
                  <c:v>71.367953921274477</c:v>
                </c:pt>
                <c:pt idx="6">
                  <c:v>75.560096132208798</c:v>
                </c:pt>
                <c:pt idx="7">
                  <c:v>67.908821964343062</c:v>
                </c:pt>
                <c:pt idx="8">
                  <c:v>71.516402491425964</c:v>
                </c:pt>
                <c:pt idx="9">
                  <c:v>61.460948204580845</c:v>
                </c:pt>
                <c:pt idx="10">
                  <c:v>66.447726442748348</c:v>
                </c:pt>
                <c:pt idx="11">
                  <c:v>69.199624875814052</c:v>
                </c:pt>
                <c:pt idx="12">
                  <c:v>72.21846241458519</c:v>
                </c:pt>
                <c:pt idx="13">
                  <c:v>67.411339310444262</c:v>
                </c:pt>
                <c:pt idx="14">
                  <c:v>73.350615357511387</c:v>
                </c:pt>
                <c:pt idx="15">
                  <c:v>54.916960640532722</c:v>
                </c:pt>
                <c:pt idx="16">
                  <c:v>65.75278727759229</c:v>
                </c:pt>
                <c:pt idx="17">
                  <c:v>66.626983417340909</c:v>
                </c:pt>
                <c:pt idx="18">
                  <c:v>70.658792778533126</c:v>
                </c:pt>
                <c:pt idx="19">
                  <c:v>58.604389392890582</c:v>
                </c:pt>
                <c:pt idx="20">
                  <c:v>58.190727036627756</c:v>
                </c:pt>
                <c:pt idx="21">
                  <c:v>52.436916367773236</c:v>
                </c:pt>
                <c:pt idx="22">
                  <c:v>54.01204446608854</c:v>
                </c:pt>
                <c:pt idx="23">
                  <c:v>48.851624976243038</c:v>
                </c:pt>
                <c:pt idx="24">
                  <c:v>41.28778346623983</c:v>
                </c:pt>
                <c:pt idx="25">
                  <c:v>36.743998927182517</c:v>
                </c:pt>
                <c:pt idx="26">
                  <c:v>39.507218630112838</c:v>
                </c:pt>
                <c:pt idx="27">
                  <c:v>50.040683482506097</c:v>
                </c:pt>
                <c:pt idx="28">
                  <c:v>41.644771413557542</c:v>
                </c:pt>
                <c:pt idx="29">
                  <c:v>53.687196110210699</c:v>
                </c:pt>
                <c:pt idx="30">
                  <c:v>57.908853753703269</c:v>
                </c:pt>
                <c:pt idx="31">
                  <c:v>56.832954845911146</c:v>
                </c:pt>
                <c:pt idx="32">
                  <c:v>64.913817784943788</c:v>
                </c:pt>
                <c:pt idx="33">
                  <c:v>51.746135497681863</c:v>
                </c:pt>
                <c:pt idx="34">
                  <c:v>61.201382193792639</c:v>
                </c:pt>
                <c:pt idx="35">
                  <c:v>66.876520979906644</c:v>
                </c:pt>
              </c:numCache>
            </c:numRef>
          </c:val>
          <c:smooth val="0"/>
        </c:ser>
        <c:ser>
          <c:idx val="2"/>
          <c:order val="1"/>
          <c:tx>
            <c:v> Lifetime MPGe</c:v>
          </c:tx>
          <c:spPr>
            <a:ln w="50800">
              <a:solidFill>
                <a:srgbClr val="660033"/>
              </a:solidFill>
              <a:prstDash val="solid"/>
            </a:ln>
            <a:effectLst>
              <a:glow rad="63500">
                <a:srgbClr val="FF99FF">
                  <a:alpha val="40000"/>
                </a:srgbClr>
              </a:glow>
            </a:effectLst>
          </c:spPr>
          <c:marker>
            <c:symbol val="circle"/>
            <c:size val="2"/>
            <c:spPr>
              <a:solidFill>
                <a:srgbClr val="660033"/>
              </a:solidFill>
              <a:ln>
                <a:solidFill>
                  <a:srgbClr val="660033"/>
                </a:solidFill>
                <a:prstDash val="solid"/>
              </a:ln>
              <a:effectLst>
                <a:glow rad="63500">
                  <a:srgbClr val="FF99FF">
                    <a:alpha val="40000"/>
                  </a:srgbClr>
                </a:glow>
              </a:effectLst>
            </c:spPr>
          </c:marker>
          <c:cat>
            <c:numRef>
              <c:f>'Year 5'!$A$3:$A$38</c:f>
              <c:numCache>
                <c:formatCode>m/dd/yyyy</c:formatCode>
                <c:ptCount val="36"/>
                <c:pt idx="0">
                  <c:v>42442</c:v>
                </c:pt>
                <c:pt idx="1">
                  <c:v>42457</c:v>
                </c:pt>
                <c:pt idx="2">
                  <c:v>42468</c:v>
                </c:pt>
                <c:pt idx="3">
                  <c:v>42476</c:v>
                </c:pt>
                <c:pt idx="4">
                  <c:v>42484</c:v>
                </c:pt>
                <c:pt idx="5">
                  <c:v>42500</c:v>
                </c:pt>
                <c:pt idx="6">
                  <c:v>42521</c:v>
                </c:pt>
                <c:pt idx="7">
                  <c:v>42532</c:v>
                </c:pt>
                <c:pt idx="8">
                  <c:v>42551</c:v>
                </c:pt>
                <c:pt idx="9">
                  <c:v>42558</c:v>
                </c:pt>
                <c:pt idx="10">
                  <c:v>42571</c:v>
                </c:pt>
                <c:pt idx="11">
                  <c:v>42589</c:v>
                </c:pt>
                <c:pt idx="12">
                  <c:v>42612</c:v>
                </c:pt>
                <c:pt idx="13">
                  <c:v>42626</c:v>
                </c:pt>
                <c:pt idx="14">
                  <c:v>42636</c:v>
                </c:pt>
                <c:pt idx="15">
                  <c:v>42643</c:v>
                </c:pt>
                <c:pt idx="16">
                  <c:v>42654</c:v>
                </c:pt>
                <c:pt idx="17">
                  <c:v>42672</c:v>
                </c:pt>
                <c:pt idx="18">
                  <c:v>42688</c:v>
                </c:pt>
                <c:pt idx="19">
                  <c:v>42704</c:v>
                </c:pt>
                <c:pt idx="20">
                  <c:v>42713</c:v>
                </c:pt>
                <c:pt idx="21">
                  <c:v>42725</c:v>
                </c:pt>
                <c:pt idx="22">
                  <c:v>42735</c:v>
                </c:pt>
                <c:pt idx="23">
                  <c:v>42747</c:v>
                </c:pt>
                <c:pt idx="24">
                  <c:v>42748</c:v>
                </c:pt>
                <c:pt idx="25">
                  <c:v>42748</c:v>
                </c:pt>
                <c:pt idx="26">
                  <c:v>42751</c:v>
                </c:pt>
                <c:pt idx="27">
                  <c:v>42751</c:v>
                </c:pt>
                <c:pt idx="28">
                  <c:v>42752</c:v>
                </c:pt>
                <c:pt idx="29">
                  <c:v>42752</c:v>
                </c:pt>
                <c:pt idx="30">
                  <c:v>42765</c:v>
                </c:pt>
                <c:pt idx="31">
                  <c:v>42776</c:v>
                </c:pt>
                <c:pt idx="32">
                  <c:v>42790</c:v>
                </c:pt>
                <c:pt idx="33">
                  <c:v>42795</c:v>
                </c:pt>
                <c:pt idx="34">
                  <c:v>42810</c:v>
                </c:pt>
                <c:pt idx="35">
                  <c:v>42825</c:v>
                </c:pt>
              </c:numCache>
            </c:numRef>
          </c:cat>
          <c:val>
            <c:numRef>
              <c:f>'Year 5'!$R$3:$R$38</c:f>
              <c:numCache>
                <c:formatCode>0.0</c:formatCode>
                <c:ptCount val="36"/>
                <c:pt idx="0">
                  <c:v>60.287683644332148</c:v>
                </c:pt>
                <c:pt idx="1">
                  <c:v>60.307017533273061</c:v>
                </c:pt>
                <c:pt idx="2">
                  <c:v>60.333773796090654</c:v>
                </c:pt>
                <c:pt idx="3">
                  <c:v>60.288539746979176</c:v>
                </c:pt>
                <c:pt idx="4">
                  <c:v>60.313735730969213</c:v>
                </c:pt>
                <c:pt idx="5">
                  <c:v>60.398561093974457</c:v>
                </c:pt>
                <c:pt idx="6">
                  <c:v>60.532941598468035</c:v>
                </c:pt>
                <c:pt idx="7">
                  <c:v>60.588098398017785</c:v>
                </c:pt>
                <c:pt idx="8">
                  <c:v>60.683625208730682</c:v>
                </c:pt>
                <c:pt idx="9">
                  <c:v>60.689581199115302</c:v>
                </c:pt>
                <c:pt idx="10">
                  <c:v>60.73317791320823</c:v>
                </c:pt>
                <c:pt idx="11">
                  <c:v>60.80453673316385</c:v>
                </c:pt>
                <c:pt idx="12">
                  <c:v>60.898888066263687</c:v>
                </c:pt>
                <c:pt idx="13">
                  <c:v>60.948428177808587</c:v>
                </c:pt>
                <c:pt idx="14">
                  <c:v>61.006881254231203</c:v>
                </c:pt>
                <c:pt idx="15">
                  <c:v>60.981868849844922</c:v>
                </c:pt>
                <c:pt idx="16">
                  <c:v>61.013983194300017</c:v>
                </c:pt>
                <c:pt idx="17">
                  <c:v>61.056340521009865</c:v>
                </c:pt>
                <c:pt idx="18">
                  <c:v>61.132427958077706</c:v>
                </c:pt>
                <c:pt idx="19">
                  <c:v>61.116890907251701</c:v>
                </c:pt>
                <c:pt idx="20">
                  <c:v>61.100046097743352</c:v>
                </c:pt>
                <c:pt idx="21">
                  <c:v>61.042146804137616</c:v>
                </c:pt>
                <c:pt idx="22">
                  <c:v>60.996941691788003</c:v>
                </c:pt>
                <c:pt idx="23">
                  <c:v>60.927739355216339</c:v>
                </c:pt>
                <c:pt idx="24">
                  <c:v>60.825992391606199</c:v>
                </c:pt>
                <c:pt idx="25">
                  <c:v>60.701435409071877</c:v>
                </c:pt>
                <c:pt idx="26">
                  <c:v>60.628062211783664</c:v>
                </c:pt>
                <c:pt idx="27">
                  <c:v>60.592208684687435</c:v>
                </c:pt>
                <c:pt idx="28">
                  <c:v>60.493373973054474</c:v>
                </c:pt>
                <c:pt idx="29">
                  <c:v>60.470429812501472</c:v>
                </c:pt>
                <c:pt idx="30">
                  <c:v>60.457095455312391</c:v>
                </c:pt>
                <c:pt idx="31">
                  <c:v>60.434812693844044</c:v>
                </c:pt>
                <c:pt idx="32">
                  <c:v>60.463118022785828</c:v>
                </c:pt>
                <c:pt idx="33">
                  <c:v>60.410933473796355</c:v>
                </c:pt>
                <c:pt idx="34">
                  <c:v>60.418073613381701</c:v>
                </c:pt>
                <c:pt idx="35">
                  <c:v>60.46262285769172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52176"/>
        <c:axId val="171053352"/>
      </c:lineChart>
      <c:dateAx>
        <c:axId val="171052176"/>
        <c:scaling>
          <c:orientation val="minMax"/>
          <c:max val="42804"/>
          <c:min val="42457"/>
        </c:scaling>
        <c:delete val="0"/>
        <c:axPos val="b"/>
        <c:numFmt formatCode="mmm\ \ \ \ 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71053352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71053352"/>
        <c:scaling>
          <c:orientation val="minMax"/>
          <c:max val="12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1052176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126477477610013"/>
          <c:y val="3.6862860867252073E-2"/>
          <c:w val="0.43690674094306836"/>
          <c:h val="8.04437923479145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0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954765391405038E-2"/>
          <c:y val="8.6742264013114689E-2"/>
          <c:w val="0.95087209284800611"/>
          <c:h val="0.79467794681004678"/>
        </c:manualLayout>
      </c:layout>
      <c:barChart>
        <c:barDir val="col"/>
        <c:grouping val="stacked"/>
        <c:varyColors val="0"/>
        <c:ser>
          <c:idx val="1"/>
          <c:order val="0"/>
          <c:tx>
            <c:v>EV Miles</c:v>
          </c:tx>
          <c:spPr>
            <a:solidFill>
              <a:srgbClr val="C00000"/>
            </a:solidFill>
          </c:spPr>
          <c:invertIfNegative val="0"/>
          <c:cat>
            <c:numRef>
              <c:f>'daily log'!$A$15:$A$199</c:f>
              <c:numCache>
                <c:formatCode>[$-409]ddd\ \-\ mmm\ dd</c:formatCode>
                <c:ptCount val="185"/>
                <c:pt idx="0">
                  <c:v>42440</c:v>
                </c:pt>
                <c:pt idx="1">
                  <c:v>42441</c:v>
                </c:pt>
                <c:pt idx="2">
                  <c:v>42442</c:v>
                </c:pt>
                <c:pt idx="3">
                  <c:v>42443</c:v>
                </c:pt>
                <c:pt idx="4">
                  <c:v>42444</c:v>
                </c:pt>
                <c:pt idx="5">
                  <c:v>42445</c:v>
                </c:pt>
                <c:pt idx="6">
                  <c:v>42446</c:v>
                </c:pt>
                <c:pt idx="7">
                  <c:v>42447</c:v>
                </c:pt>
                <c:pt idx="8">
                  <c:v>42448</c:v>
                </c:pt>
                <c:pt idx="9">
                  <c:v>42449</c:v>
                </c:pt>
                <c:pt idx="10">
                  <c:v>42450</c:v>
                </c:pt>
                <c:pt idx="11">
                  <c:v>42451</c:v>
                </c:pt>
                <c:pt idx="12">
                  <c:v>42452</c:v>
                </c:pt>
                <c:pt idx="13">
                  <c:v>42453</c:v>
                </c:pt>
                <c:pt idx="14">
                  <c:v>42454</c:v>
                </c:pt>
                <c:pt idx="15">
                  <c:v>42455</c:v>
                </c:pt>
                <c:pt idx="16">
                  <c:v>42456</c:v>
                </c:pt>
                <c:pt idx="17">
                  <c:v>42457</c:v>
                </c:pt>
                <c:pt idx="18">
                  <c:v>42458</c:v>
                </c:pt>
                <c:pt idx="19">
                  <c:v>42459</c:v>
                </c:pt>
                <c:pt idx="20">
                  <c:v>42460</c:v>
                </c:pt>
                <c:pt idx="21">
                  <c:v>42461</c:v>
                </c:pt>
                <c:pt idx="22">
                  <c:v>42462</c:v>
                </c:pt>
                <c:pt idx="23">
                  <c:v>42463</c:v>
                </c:pt>
                <c:pt idx="24">
                  <c:v>42464</c:v>
                </c:pt>
                <c:pt idx="25">
                  <c:v>42465</c:v>
                </c:pt>
                <c:pt idx="26">
                  <c:v>42466</c:v>
                </c:pt>
                <c:pt idx="27">
                  <c:v>42467</c:v>
                </c:pt>
                <c:pt idx="28">
                  <c:v>42468</c:v>
                </c:pt>
                <c:pt idx="29">
                  <c:v>42469</c:v>
                </c:pt>
                <c:pt idx="30">
                  <c:v>42470</c:v>
                </c:pt>
                <c:pt idx="31">
                  <c:v>42471</c:v>
                </c:pt>
                <c:pt idx="32">
                  <c:v>42472</c:v>
                </c:pt>
                <c:pt idx="33">
                  <c:v>42473</c:v>
                </c:pt>
                <c:pt idx="34">
                  <c:v>42474</c:v>
                </c:pt>
                <c:pt idx="35">
                  <c:v>42475</c:v>
                </c:pt>
                <c:pt idx="36">
                  <c:v>42476</c:v>
                </c:pt>
                <c:pt idx="37">
                  <c:v>42477</c:v>
                </c:pt>
                <c:pt idx="38">
                  <c:v>42478</c:v>
                </c:pt>
                <c:pt idx="39">
                  <c:v>42479</c:v>
                </c:pt>
                <c:pt idx="40">
                  <c:v>42480</c:v>
                </c:pt>
                <c:pt idx="41">
                  <c:v>42481</c:v>
                </c:pt>
                <c:pt idx="42">
                  <c:v>42482</c:v>
                </c:pt>
                <c:pt idx="43">
                  <c:v>42483</c:v>
                </c:pt>
                <c:pt idx="44">
                  <c:v>42484</c:v>
                </c:pt>
                <c:pt idx="45">
                  <c:v>42485</c:v>
                </c:pt>
                <c:pt idx="46">
                  <c:v>42486</c:v>
                </c:pt>
                <c:pt idx="47">
                  <c:v>42487</c:v>
                </c:pt>
                <c:pt idx="48">
                  <c:v>42488</c:v>
                </c:pt>
                <c:pt idx="49">
                  <c:v>42489</c:v>
                </c:pt>
                <c:pt idx="50">
                  <c:v>42490</c:v>
                </c:pt>
                <c:pt idx="51">
                  <c:v>42491</c:v>
                </c:pt>
                <c:pt idx="52">
                  <c:v>42492</c:v>
                </c:pt>
                <c:pt idx="53">
                  <c:v>42493</c:v>
                </c:pt>
                <c:pt idx="54">
                  <c:v>42494</c:v>
                </c:pt>
                <c:pt idx="55">
                  <c:v>42495</c:v>
                </c:pt>
                <c:pt idx="56">
                  <c:v>42496</c:v>
                </c:pt>
                <c:pt idx="57">
                  <c:v>42497</c:v>
                </c:pt>
                <c:pt idx="58">
                  <c:v>42498</c:v>
                </c:pt>
                <c:pt idx="59">
                  <c:v>42499</c:v>
                </c:pt>
                <c:pt idx="60">
                  <c:v>42500</c:v>
                </c:pt>
                <c:pt idx="61">
                  <c:v>42501</c:v>
                </c:pt>
                <c:pt idx="62">
                  <c:v>42502</c:v>
                </c:pt>
                <c:pt idx="63">
                  <c:v>42503</c:v>
                </c:pt>
                <c:pt idx="64">
                  <c:v>42504</c:v>
                </c:pt>
                <c:pt idx="65">
                  <c:v>42505</c:v>
                </c:pt>
                <c:pt idx="66">
                  <c:v>42506</c:v>
                </c:pt>
                <c:pt idx="67">
                  <c:v>42507</c:v>
                </c:pt>
                <c:pt idx="68">
                  <c:v>42508</c:v>
                </c:pt>
                <c:pt idx="69">
                  <c:v>42509</c:v>
                </c:pt>
                <c:pt idx="70">
                  <c:v>42510</c:v>
                </c:pt>
                <c:pt idx="71">
                  <c:v>42511</c:v>
                </c:pt>
                <c:pt idx="72">
                  <c:v>42512</c:v>
                </c:pt>
                <c:pt idx="73">
                  <c:v>42513</c:v>
                </c:pt>
                <c:pt idx="74">
                  <c:v>42514</c:v>
                </c:pt>
                <c:pt idx="75">
                  <c:v>42515</c:v>
                </c:pt>
                <c:pt idx="76">
                  <c:v>42516</c:v>
                </c:pt>
                <c:pt idx="77">
                  <c:v>42517</c:v>
                </c:pt>
                <c:pt idx="78">
                  <c:v>42518</c:v>
                </c:pt>
                <c:pt idx="79">
                  <c:v>42519</c:v>
                </c:pt>
                <c:pt idx="80">
                  <c:v>42520</c:v>
                </c:pt>
                <c:pt idx="81">
                  <c:v>42521</c:v>
                </c:pt>
                <c:pt idx="82">
                  <c:v>42522</c:v>
                </c:pt>
                <c:pt idx="83">
                  <c:v>42523</c:v>
                </c:pt>
                <c:pt idx="84">
                  <c:v>42524</c:v>
                </c:pt>
                <c:pt idx="85">
                  <c:v>42525</c:v>
                </c:pt>
                <c:pt idx="86">
                  <c:v>42526</c:v>
                </c:pt>
                <c:pt idx="87">
                  <c:v>42527</c:v>
                </c:pt>
                <c:pt idx="88">
                  <c:v>42528</c:v>
                </c:pt>
                <c:pt idx="89">
                  <c:v>42529</c:v>
                </c:pt>
                <c:pt idx="90">
                  <c:v>42530</c:v>
                </c:pt>
                <c:pt idx="91">
                  <c:v>42531</c:v>
                </c:pt>
                <c:pt idx="92">
                  <c:v>42532</c:v>
                </c:pt>
                <c:pt idx="93">
                  <c:v>42533</c:v>
                </c:pt>
                <c:pt idx="94">
                  <c:v>42534</c:v>
                </c:pt>
                <c:pt idx="95">
                  <c:v>42535</c:v>
                </c:pt>
                <c:pt idx="96">
                  <c:v>42536</c:v>
                </c:pt>
                <c:pt idx="97">
                  <c:v>42537</c:v>
                </c:pt>
                <c:pt idx="98">
                  <c:v>42538</c:v>
                </c:pt>
                <c:pt idx="99">
                  <c:v>42539</c:v>
                </c:pt>
                <c:pt idx="100">
                  <c:v>42540</c:v>
                </c:pt>
                <c:pt idx="101">
                  <c:v>42541</c:v>
                </c:pt>
                <c:pt idx="102">
                  <c:v>42542</c:v>
                </c:pt>
                <c:pt idx="103">
                  <c:v>42543</c:v>
                </c:pt>
                <c:pt idx="104">
                  <c:v>42544</c:v>
                </c:pt>
                <c:pt idx="105">
                  <c:v>42545</c:v>
                </c:pt>
                <c:pt idx="106">
                  <c:v>42546</c:v>
                </c:pt>
                <c:pt idx="107">
                  <c:v>42547</c:v>
                </c:pt>
                <c:pt idx="108">
                  <c:v>42548</c:v>
                </c:pt>
                <c:pt idx="109">
                  <c:v>42549</c:v>
                </c:pt>
                <c:pt idx="110">
                  <c:v>42550</c:v>
                </c:pt>
                <c:pt idx="111">
                  <c:v>42551</c:v>
                </c:pt>
                <c:pt idx="112">
                  <c:v>42552</c:v>
                </c:pt>
                <c:pt idx="113">
                  <c:v>42553</c:v>
                </c:pt>
                <c:pt idx="114">
                  <c:v>42554</c:v>
                </c:pt>
                <c:pt idx="115">
                  <c:v>42555</c:v>
                </c:pt>
                <c:pt idx="116">
                  <c:v>42556</c:v>
                </c:pt>
                <c:pt idx="117">
                  <c:v>42557</c:v>
                </c:pt>
                <c:pt idx="118">
                  <c:v>42558</c:v>
                </c:pt>
                <c:pt idx="119">
                  <c:v>42559</c:v>
                </c:pt>
                <c:pt idx="120">
                  <c:v>42560</c:v>
                </c:pt>
                <c:pt idx="121">
                  <c:v>42561</c:v>
                </c:pt>
                <c:pt idx="122">
                  <c:v>42562</c:v>
                </c:pt>
                <c:pt idx="123">
                  <c:v>42563</c:v>
                </c:pt>
                <c:pt idx="124">
                  <c:v>42564</c:v>
                </c:pt>
                <c:pt idx="125">
                  <c:v>42565</c:v>
                </c:pt>
                <c:pt idx="126">
                  <c:v>42566</c:v>
                </c:pt>
                <c:pt idx="127">
                  <c:v>42567</c:v>
                </c:pt>
                <c:pt idx="128">
                  <c:v>42568</c:v>
                </c:pt>
                <c:pt idx="129">
                  <c:v>42569</c:v>
                </c:pt>
                <c:pt idx="130">
                  <c:v>42570</c:v>
                </c:pt>
                <c:pt idx="131">
                  <c:v>42571</c:v>
                </c:pt>
                <c:pt idx="132">
                  <c:v>42572</c:v>
                </c:pt>
                <c:pt idx="133">
                  <c:v>42573</c:v>
                </c:pt>
                <c:pt idx="134">
                  <c:v>42574</c:v>
                </c:pt>
                <c:pt idx="135">
                  <c:v>42575</c:v>
                </c:pt>
                <c:pt idx="136">
                  <c:v>42576</c:v>
                </c:pt>
                <c:pt idx="137">
                  <c:v>42577</c:v>
                </c:pt>
                <c:pt idx="138">
                  <c:v>42578</c:v>
                </c:pt>
                <c:pt idx="139">
                  <c:v>42579</c:v>
                </c:pt>
                <c:pt idx="140">
                  <c:v>42580</c:v>
                </c:pt>
                <c:pt idx="141">
                  <c:v>42581</c:v>
                </c:pt>
                <c:pt idx="142">
                  <c:v>42582</c:v>
                </c:pt>
                <c:pt idx="143">
                  <c:v>42583</c:v>
                </c:pt>
                <c:pt idx="144">
                  <c:v>42584</c:v>
                </c:pt>
                <c:pt idx="145">
                  <c:v>42585</c:v>
                </c:pt>
                <c:pt idx="146">
                  <c:v>42586</c:v>
                </c:pt>
                <c:pt idx="147">
                  <c:v>42587</c:v>
                </c:pt>
                <c:pt idx="148">
                  <c:v>42588</c:v>
                </c:pt>
                <c:pt idx="149">
                  <c:v>42589</c:v>
                </c:pt>
                <c:pt idx="150">
                  <c:v>42590</c:v>
                </c:pt>
                <c:pt idx="151">
                  <c:v>42591</c:v>
                </c:pt>
                <c:pt idx="152">
                  <c:v>42592</c:v>
                </c:pt>
                <c:pt idx="153">
                  <c:v>42593</c:v>
                </c:pt>
                <c:pt idx="154">
                  <c:v>42594</c:v>
                </c:pt>
                <c:pt idx="155">
                  <c:v>42595</c:v>
                </c:pt>
                <c:pt idx="156">
                  <c:v>42596</c:v>
                </c:pt>
                <c:pt idx="157">
                  <c:v>42597</c:v>
                </c:pt>
                <c:pt idx="158">
                  <c:v>42598</c:v>
                </c:pt>
                <c:pt idx="159">
                  <c:v>42599</c:v>
                </c:pt>
                <c:pt idx="160">
                  <c:v>42600</c:v>
                </c:pt>
                <c:pt idx="161">
                  <c:v>42601</c:v>
                </c:pt>
                <c:pt idx="162">
                  <c:v>42602</c:v>
                </c:pt>
                <c:pt idx="163">
                  <c:v>42603</c:v>
                </c:pt>
                <c:pt idx="164">
                  <c:v>42604</c:v>
                </c:pt>
                <c:pt idx="165">
                  <c:v>42605</c:v>
                </c:pt>
                <c:pt idx="166">
                  <c:v>42606</c:v>
                </c:pt>
                <c:pt idx="167">
                  <c:v>42607</c:v>
                </c:pt>
                <c:pt idx="168">
                  <c:v>42608</c:v>
                </c:pt>
                <c:pt idx="169">
                  <c:v>42609</c:v>
                </c:pt>
                <c:pt idx="170">
                  <c:v>42610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42616</c:v>
                </c:pt>
                <c:pt idx="177">
                  <c:v>42617</c:v>
                </c:pt>
                <c:pt idx="178">
                  <c:v>42618</c:v>
                </c:pt>
                <c:pt idx="179">
                  <c:v>42619</c:v>
                </c:pt>
                <c:pt idx="180">
                  <c:v>42620</c:v>
                </c:pt>
                <c:pt idx="181">
                  <c:v>42621</c:v>
                </c:pt>
                <c:pt idx="182">
                  <c:v>42622</c:v>
                </c:pt>
                <c:pt idx="183">
                  <c:v>42623</c:v>
                </c:pt>
                <c:pt idx="184">
                  <c:v>42624</c:v>
                </c:pt>
              </c:numCache>
            </c:numRef>
          </c:cat>
          <c:val>
            <c:numRef>
              <c:f>'daily log'!$E$15:$E$199</c:f>
              <c:numCache>
                <c:formatCode>_(* #,##0_);_(* \(#,##0\);_(* "-"??_);_(@_)</c:formatCode>
                <c:ptCount val="18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  <c:pt idx="4">
                  <c:v>23</c:v>
                </c:pt>
                <c:pt idx="5">
                  <c:v>23</c:v>
                </c:pt>
                <c:pt idx="6">
                  <c:v>15</c:v>
                </c:pt>
                <c:pt idx="7">
                  <c:v>19</c:v>
                </c:pt>
                <c:pt idx="8">
                  <c:v>9</c:v>
                </c:pt>
                <c:pt idx="9">
                  <c:v>8</c:v>
                </c:pt>
                <c:pt idx="10">
                  <c:v>21</c:v>
                </c:pt>
                <c:pt idx="11">
                  <c:v>26</c:v>
                </c:pt>
                <c:pt idx="12">
                  <c:v>19</c:v>
                </c:pt>
                <c:pt idx="13">
                  <c:v>8</c:v>
                </c:pt>
                <c:pt idx="14">
                  <c:v>24</c:v>
                </c:pt>
                <c:pt idx="15">
                  <c:v>8</c:v>
                </c:pt>
                <c:pt idx="16">
                  <c:v>13</c:v>
                </c:pt>
                <c:pt idx="17">
                  <c:v>22</c:v>
                </c:pt>
                <c:pt idx="18">
                  <c:v>26</c:v>
                </c:pt>
                <c:pt idx="19">
                  <c:v>25</c:v>
                </c:pt>
                <c:pt idx="20">
                  <c:v>16</c:v>
                </c:pt>
                <c:pt idx="21">
                  <c:v>23</c:v>
                </c:pt>
                <c:pt idx="22">
                  <c:v>8</c:v>
                </c:pt>
                <c:pt idx="23">
                  <c:v>12</c:v>
                </c:pt>
                <c:pt idx="24">
                  <c:v>2</c:v>
                </c:pt>
                <c:pt idx="25">
                  <c:v>25</c:v>
                </c:pt>
                <c:pt idx="26">
                  <c:v>0</c:v>
                </c:pt>
                <c:pt idx="27">
                  <c:v>24</c:v>
                </c:pt>
                <c:pt idx="28">
                  <c:v>19</c:v>
                </c:pt>
                <c:pt idx="29">
                  <c:v>4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6</c:v>
                </c:pt>
                <c:pt idx="36">
                  <c:v>0</c:v>
                </c:pt>
                <c:pt idx="37">
                  <c:v>0</c:v>
                </c:pt>
                <c:pt idx="38">
                  <c:v>27</c:v>
                </c:pt>
                <c:pt idx="39">
                  <c:v>33</c:v>
                </c:pt>
                <c:pt idx="40">
                  <c:v>20</c:v>
                </c:pt>
                <c:pt idx="41">
                  <c:v>32</c:v>
                </c:pt>
                <c:pt idx="42">
                  <c:v>0</c:v>
                </c:pt>
                <c:pt idx="43">
                  <c:v>35</c:v>
                </c:pt>
                <c:pt idx="44">
                  <c:v>6</c:v>
                </c:pt>
                <c:pt idx="45">
                  <c:v>23</c:v>
                </c:pt>
                <c:pt idx="46">
                  <c:v>23</c:v>
                </c:pt>
                <c:pt idx="47">
                  <c:v>5</c:v>
                </c:pt>
                <c:pt idx="48">
                  <c:v>23</c:v>
                </c:pt>
                <c:pt idx="49">
                  <c:v>19</c:v>
                </c:pt>
                <c:pt idx="50">
                  <c:v>12</c:v>
                </c:pt>
                <c:pt idx="51">
                  <c:v>10</c:v>
                </c:pt>
                <c:pt idx="52">
                  <c:v>0</c:v>
                </c:pt>
                <c:pt idx="53">
                  <c:v>27</c:v>
                </c:pt>
                <c:pt idx="54">
                  <c:v>24</c:v>
                </c:pt>
                <c:pt idx="55">
                  <c:v>22</c:v>
                </c:pt>
                <c:pt idx="56">
                  <c:v>25</c:v>
                </c:pt>
                <c:pt idx="57">
                  <c:v>17</c:v>
                </c:pt>
                <c:pt idx="58">
                  <c:v>21</c:v>
                </c:pt>
                <c:pt idx="59">
                  <c:v>25</c:v>
                </c:pt>
                <c:pt idx="60">
                  <c:v>22</c:v>
                </c:pt>
                <c:pt idx="61">
                  <c:v>29</c:v>
                </c:pt>
                <c:pt idx="62">
                  <c:v>29</c:v>
                </c:pt>
                <c:pt idx="63">
                  <c:v>28</c:v>
                </c:pt>
                <c:pt idx="64">
                  <c:v>16</c:v>
                </c:pt>
                <c:pt idx="65">
                  <c:v>9</c:v>
                </c:pt>
                <c:pt idx="66">
                  <c:v>24</c:v>
                </c:pt>
                <c:pt idx="67">
                  <c:v>28</c:v>
                </c:pt>
                <c:pt idx="68">
                  <c:v>19</c:v>
                </c:pt>
                <c:pt idx="69">
                  <c:v>42</c:v>
                </c:pt>
                <c:pt idx="70">
                  <c:v>12</c:v>
                </c:pt>
                <c:pt idx="71">
                  <c:v>8</c:v>
                </c:pt>
                <c:pt idx="72">
                  <c:v>0</c:v>
                </c:pt>
                <c:pt idx="73">
                  <c:v>28</c:v>
                </c:pt>
                <c:pt idx="74">
                  <c:v>36</c:v>
                </c:pt>
                <c:pt idx="75">
                  <c:v>26</c:v>
                </c:pt>
                <c:pt idx="76">
                  <c:v>27</c:v>
                </c:pt>
                <c:pt idx="77">
                  <c:v>27</c:v>
                </c:pt>
                <c:pt idx="78">
                  <c:v>8</c:v>
                </c:pt>
                <c:pt idx="79">
                  <c:v>7</c:v>
                </c:pt>
                <c:pt idx="80">
                  <c:v>8</c:v>
                </c:pt>
                <c:pt idx="81">
                  <c:v>15</c:v>
                </c:pt>
                <c:pt idx="82">
                  <c:v>43</c:v>
                </c:pt>
                <c:pt idx="83">
                  <c:v>20</c:v>
                </c:pt>
                <c:pt idx="84">
                  <c:v>0</c:v>
                </c:pt>
                <c:pt idx="85">
                  <c:v>16</c:v>
                </c:pt>
                <c:pt idx="86">
                  <c:v>22</c:v>
                </c:pt>
                <c:pt idx="87">
                  <c:v>19</c:v>
                </c:pt>
                <c:pt idx="88">
                  <c:v>22</c:v>
                </c:pt>
                <c:pt idx="89">
                  <c:v>0</c:v>
                </c:pt>
                <c:pt idx="90">
                  <c:v>20</c:v>
                </c:pt>
                <c:pt idx="91">
                  <c:v>22</c:v>
                </c:pt>
                <c:pt idx="92">
                  <c:v>14</c:v>
                </c:pt>
                <c:pt idx="93">
                  <c:v>0</c:v>
                </c:pt>
                <c:pt idx="94">
                  <c:v>13</c:v>
                </c:pt>
                <c:pt idx="95">
                  <c:v>18</c:v>
                </c:pt>
                <c:pt idx="96">
                  <c:v>27</c:v>
                </c:pt>
                <c:pt idx="97">
                  <c:v>26</c:v>
                </c:pt>
                <c:pt idx="98">
                  <c:v>23</c:v>
                </c:pt>
                <c:pt idx="99">
                  <c:v>12</c:v>
                </c:pt>
                <c:pt idx="100">
                  <c:v>0</c:v>
                </c:pt>
                <c:pt idx="101">
                  <c:v>16</c:v>
                </c:pt>
                <c:pt idx="102">
                  <c:v>43</c:v>
                </c:pt>
                <c:pt idx="103">
                  <c:v>18</c:v>
                </c:pt>
                <c:pt idx="104">
                  <c:v>14</c:v>
                </c:pt>
                <c:pt idx="105">
                  <c:v>34</c:v>
                </c:pt>
                <c:pt idx="106">
                  <c:v>10</c:v>
                </c:pt>
                <c:pt idx="107">
                  <c:v>1</c:v>
                </c:pt>
                <c:pt idx="108">
                  <c:v>22</c:v>
                </c:pt>
                <c:pt idx="109">
                  <c:v>23</c:v>
                </c:pt>
                <c:pt idx="110">
                  <c:v>24</c:v>
                </c:pt>
                <c:pt idx="111">
                  <c:v>22</c:v>
                </c:pt>
                <c:pt idx="112">
                  <c:v>30</c:v>
                </c:pt>
                <c:pt idx="113">
                  <c:v>4</c:v>
                </c:pt>
                <c:pt idx="114">
                  <c:v>1</c:v>
                </c:pt>
                <c:pt idx="115">
                  <c:v>0</c:v>
                </c:pt>
                <c:pt idx="116">
                  <c:v>8</c:v>
                </c:pt>
                <c:pt idx="117">
                  <c:v>20</c:v>
                </c:pt>
                <c:pt idx="118">
                  <c:v>26</c:v>
                </c:pt>
                <c:pt idx="119">
                  <c:v>23</c:v>
                </c:pt>
                <c:pt idx="120">
                  <c:v>10</c:v>
                </c:pt>
                <c:pt idx="121">
                  <c:v>0</c:v>
                </c:pt>
                <c:pt idx="122">
                  <c:v>7</c:v>
                </c:pt>
                <c:pt idx="123">
                  <c:v>28</c:v>
                </c:pt>
                <c:pt idx="124">
                  <c:v>29</c:v>
                </c:pt>
                <c:pt idx="125">
                  <c:v>25</c:v>
                </c:pt>
                <c:pt idx="126">
                  <c:v>25</c:v>
                </c:pt>
                <c:pt idx="127">
                  <c:v>11</c:v>
                </c:pt>
                <c:pt idx="128">
                  <c:v>10</c:v>
                </c:pt>
                <c:pt idx="129">
                  <c:v>13</c:v>
                </c:pt>
                <c:pt idx="130">
                  <c:v>23</c:v>
                </c:pt>
                <c:pt idx="131">
                  <c:v>19</c:v>
                </c:pt>
                <c:pt idx="132">
                  <c:v>25</c:v>
                </c:pt>
                <c:pt idx="133">
                  <c:v>25</c:v>
                </c:pt>
                <c:pt idx="134">
                  <c:v>11</c:v>
                </c:pt>
                <c:pt idx="135">
                  <c:v>6</c:v>
                </c:pt>
                <c:pt idx="136">
                  <c:v>7</c:v>
                </c:pt>
                <c:pt idx="137">
                  <c:v>17</c:v>
                </c:pt>
                <c:pt idx="138">
                  <c:v>28</c:v>
                </c:pt>
                <c:pt idx="139">
                  <c:v>27</c:v>
                </c:pt>
                <c:pt idx="140">
                  <c:v>26</c:v>
                </c:pt>
                <c:pt idx="141">
                  <c:v>5</c:v>
                </c:pt>
                <c:pt idx="142">
                  <c:v>8</c:v>
                </c:pt>
                <c:pt idx="143">
                  <c:v>22</c:v>
                </c:pt>
                <c:pt idx="144">
                  <c:v>24</c:v>
                </c:pt>
                <c:pt idx="145">
                  <c:v>7</c:v>
                </c:pt>
                <c:pt idx="146">
                  <c:v>21</c:v>
                </c:pt>
                <c:pt idx="147">
                  <c:v>23</c:v>
                </c:pt>
                <c:pt idx="148">
                  <c:v>9</c:v>
                </c:pt>
                <c:pt idx="149">
                  <c:v>6</c:v>
                </c:pt>
                <c:pt idx="150">
                  <c:v>27</c:v>
                </c:pt>
                <c:pt idx="151">
                  <c:v>20</c:v>
                </c:pt>
                <c:pt idx="152">
                  <c:v>20</c:v>
                </c:pt>
                <c:pt idx="153">
                  <c:v>1</c:v>
                </c:pt>
                <c:pt idx="154">
                  <c:v>21</c:v>
                </c:pt>
                <c:pt idx="155">
                  <c:v>20</c:v>
                </c:pt>
                <c:pt idx="156">
                  <c:v>6</c:v>
                </c:pt>
                <c:pt idx="157">
                  <c:v>10</c:v>
                </c:pt>
                <c:pt idx="158">
                  <c:v>22</c:v>
                </c:pt>
                <c:pt idx="159">
                  <c:v>12</c:v>
                </c:pt>
                <c:pt idx="160">
                  <c:v>26</c:v>
                </c:pt>
                <c:pt idx="161">
                  <c:v>14</c:v>
                </c:pt>
                <c:pt idx="162">
                  <c:v>12</c:v>
                </c:pt>
                <c:pt idx="163">
                  <c:v>9</c:v>
                </c:pt>
                <c:pt idx="164">
                  <c:v>15</c:v>
                </c:pt>
                <c:pt idx="165">
                  <c:v>0</c:v>
                </c:pt>
                <c:pt idx="166">
                  <c:v>13</c:v>
                </c:pt>
                <c:pt idx="167">
                  <c:v>7</c:v>
                </c:pt>
                <c:pt idx="168">
                  <c:v>12</c:v>
                </c:pt>
                <c:pt idx="169">
                  <c:v>10</c:v>
                </c:pt>
                <c:pt idx="170">
                  <c:v>1</c:v>
                </c:pt>
                <c:pt idx="171">
                  <c:v>20</c:v>
                </c:pt>
                <c:pt idx="172">
                  <c:v>1</c:v>
                </c:pt>
                <c:pt idx="173">
                  <c:v>23</c:v>
                </c:pt>
                <c:pt idx="174">
                  <c:v>27</c:v>
                </c:pt>
                <c:pt idx="175">
                  <c:v>11</c:v>
                </c:pt>
                <c:pt idx="176">
                  <c:v>9</c:v>
                </c:pt>
                <c:pt idx="177">
                  <c:v>10</c:v>
                </c:pt>
                <c:pt idx="178">
                  <c:v>10</c:v>
                </c:pt>
                <c:pt idx="179">
                  <c:v>27</c:v>
                </c:pt>
                <c:pt idx="180">
                  <c:v>0</c:v>
                </c:pt>
                <c:pt idx="181">
                  <c:v>25</c:v>
                </c:pt>
                <c:pt idx="182">
                  <c:v>0</c:v>
                </c:pt>
                <c:pt idx="183">
                  <c:v>13</c:v>
                </c:pt>
                <c:pt idx="184">
                  <c:v>21</c:v>
                </c:pt>
              </c:numCache>
            </c:numRef>
          </c:val>
          <c:extLst/>
        </c:ser>
        <c:ser>
          <c:idx val="2"/>
          <c:order val="1"/>
          <c:tx>
            <c:v>HV Miles</c:v>
          </c:tx>
          <c:spPr>
            <a:solidFill>
              <a:srgbClr val="F56900"/>
            </a:solidFill>
          </c:spPr>
          <c:invertIfNegative val="0"/>
          <c:cat>
            <c:numRef>
              <c:f>'daily log'!$A$15:$A$199</c:f>
              <c:numCache>
                <c:formatCode>[$-409]ddd\ \-\ mmm\ dd</c:formatCode>
                <c:ptCount val="185"/>
                <c:pt idx="0">
                  <c:v>42440</c:v>
                </c:pt>
                <c:pt idx="1">
                  <c:v>42441</c:v>
                </c:pt>
                <c:pt idx="2">
                  <c:v>42442</c:v>
                </c:pt>
                <c:pt idx="3">
                  <c:v>42443</c:v>
                </c:pt>
                <c:pt idx="4">
                  <c:v>42444</c:v>
                </c:pt>
                <c:pt idx="5">
                  <c:v>42445</c:v>
                </c:pt>
                <c:pt idx="6">
                  <c:v>42446</c:v>
                </c:pt>
                <c:pt idx="7">
                  <c:v>42447</c:v>
                </c:pt>
                <c:pt idx="8">
                  <c:v>42448</c:v>
                </c:pt>
                <c:pt idx="9">
                  <c:v>42449</c:v>
                </c:pt>
                <c:pt idx="10">
                  <c:v>42450</c:v>
                </c:pt>
                <c:pt idx="11">
                  <c:v>42451</c:v>
                </c:pt>
                <c:pt idx="12">
                  <c:v>42452</c:v>
                </c:pt>
                <c:pt idx="13">
                  <c:v>42453</c:v>
                </c:pt>
                <c:pt idx="14">
                  <c:v>42454</c:v>
                </c:pt>
                <c:pt idx="15">
                  <c:v>42455</c:v>
                </c:pt>
                <c:pt idx="16">
                  <c:v>42456</c:v>
                </c:pt>
                <c:pt idx="17">
                  <c:v>42457</c:v>
                </c:pt>
                <c:pt idx="18">
                  <c:v>42458</c:v>
                </c:pt>
                <c:pt idx="19">
                  <c:v>42459</c:v>
                </c:pt>
                <c:pt idx="20">
                  <c:v>42460</c:v>
                </c:pt>
                <c:pt idx="21">
                  <c:v>42461</c:v>
                </c:pt>
                <c:pt idx="22">
                  <c:v>42462</c:v>
                </c:pt>
                <c:pt idx="23">
                  <c:v>42463</c:v>
                </c:pt>
                <c:pt idx="24">
                  <c:v>42464</c:v>
                </c:pt>
                <c:pt idx="25">
                  <c:v>42465</c:v>
                </c:pt>
                <c:pt idx="26">
                  <c:v>42466</c:v>
                </c:pt>
                <c:pt idx="27">
                  <c:v>42467</c:v>
                </c:pt>
                <c:pt idx="28">
                  <c:v>42468</c:v>
                </c:pt>
                <c:pt idx="29">
                  <c:v>42469</c:v>
                </c:pt>
                <c:pt idx="30">
                  <c:v>42470</c:v>
                </c:pt>
                <c:pt idx="31">
                  <c:v>42471</c:v>
                </c:pt>
                <c:pt idx="32">
                  <c:v>42472</c:v>
                </c:pt>
                <c:pt idx="33">
                  <c:v>42473</c:v>
                </c:pt>
                <c:pt idx="34">
                  <c:v>42474</c:v>
                </c:pt>
                <c:pt idx="35">
                  <c:v>42475</c:v>
                </c:pt>
                <c:pt idx="36">
                  <c:v>42476</c:v>
                </c:pt>
                <c:pt idx="37">
                  <c:v>42477</c:v>
                </c:pt>
                <c:pt idx="38">
                  <c:v>42478</c:v>
                </c:pt>
                <c:pt idx="39">
                  <c:v>42479</c:v>
                </c:pt>
                <c:pt idx="40">
                  <c:v>42480</c:v>
                </c:pt>
                <c:pt idx="41">
                  <c:v>42481</c:v>
                </c:pt>
                <c:pt idx="42">
                  <c:v>42482</c:v>
                </c:pt>
                <c:pt idx="43">
                  <c:v>42483</c:v>
                </c:pt>
                <c:pt idx="44">
                  <c:v>42484</c:v>
                </c:pt>
                <c:pt idx="45">
                  <c:v>42485</c:v>
                </c:pt>
                <c:pt idx="46">
                  <c:v>42486</c:v>
                </c:pt>
                <c:pt idx="47">
                  <c:v>42487</c:v>
                </c:pt>
                <c:pt idx="48">
                  <c:v>42488</c:v>
                </c:pt>
                <c:pt idx="49">
                  <c:v>42489</c:v>
                </c:pt>
                <c:pt idx="50">
                  <c:v>42490</c:v>
                </c:pt>
                <c:pt idx="51">
                  <c:v>42491</c:v>
                </c:pt>
                <c:pt idx="52">
                  <c:v>42492</c:v>
                </c:pt>
                <c:pt idx="53">
                  <c:v>42493</c:v>
                </c:pt>
                <c:pt idx="54">
                  <c:v>42494</c:v>
                </c:pt>
                <c:pt idx="55">
                  <c:v>42495</c:v>
                </c:pt>
                <c:pt idx="56">
                  <c:v>42496</c:v>
                </c:pt>
                <c:pt idx="57">
                  <c:v>42497</c:v>
                </c:pt>
                <c:pt idx="58">
                  <c:v>42498</c:v>
                </c:pt>
                <c:pt idx="59">
                  <c:v>42499</c:v>
                </c:pt>
                <c:pt idx="60">
                  <c:v>42500</c:v>
                </c:pt>
                <c:pt idx="61">
                  <c:v>42501</c:v>
                </c:pt>
                <c:pt idx="62">
                  <c:v>42502</c:v>
                </c:pt>
                <c:pt idx="63">
                  <c:v>42503</c:v>
                </c:pt>
                <c:pt idx="64">
                  <c:v>42504</c:v>
                </c:pt>
                <c:pt idx="65">
                  <c:v>42505</c:v>
                </c:pt>
                <c:pt idx="66">
                  <c:v>42506</c:v>
                </c:pt>
                <c:pt idx="67">
                  <c:v>42507</c:v>
                </c:pt>
                <c:pt idx="68">
                  <c:v>42508</c:v>
                </c:pt>
                <c:pt idx="69">
                  <c:v>42509</c:v>
                </c:pt>
                <c:pt idx="70">
                  <c:v>42510</c:v>
                </c:pt>
                <c:pt idx="71">
                  <c:v>42511</c:v>
                </c:pt>
                <c:pt idx="72">
                  <c:v>42512</c:v>
                </c:pt>
                <c:pt idx="73">
                  <c:v>42513</c:v>
                </c:pt>
                <c:pt idx="74">
                  <c:v>42514</c:v>
                </c:pt>
                <c:pt idx="75">
                  <c:v>42515</c:v>
                </c:pt>
                <c:pt idx="76">
                  <c:v>42516</c:v>
                </c:pt>
                <c:pt idx="77">
                  <c:v>42517</c:v>
                </c:pt>
                <c:pt idx="78">
                  <c:v>42518</c:v>
                </c:pt>
                <c:pt idx="79">
                  <c:v>42519</c:v>
                </c:pt>
                <c:pt idx="80">
                  <c:v>42520</c:v>
                </c:pt>
                <c:pt idx="81">
                  <c:v>42521</c:v>
                </c:pt>
                <c:pt idx="82">
                  <c:v>42522</c:v>
                </c:pt>
                <c:pt idx="83">
                  <c:v>42523</c:v>
                </c:pt>
                <c:pt idx="84">
                  <c:v>42524</c:v>
                </c:pt>
                <c:pt idx="85">
                  <c:v>42525</c:v>
                </c:pt>
                <c:pt idx="86">
                  <c:v>42526</c:v>
                </c:pt>
                <c:pt idx="87">
                  <c:v>42527</c:v>
                </c:pt>
                <c:pt idx="88">
                  <c:v>42528</c:v>
                </c:pt>
                <c:pt idx="89">
                  <c:v>42529</c:v>
                </c:pt>
                <c:pt idx="90">
                  <c:v>42530</c:v>
                </c:pt>
                <c:pt idx="91">
                  <c:v>42531</c:v>
                </c:pt>
                <c:pt idx="92">
                  <c:v>42532</c:v>
                </c:pt>
                <c:pt idx="93">
                  <c:v>42533</c:v>
                </c:pt>
                <c:pt idx="94">
                  <c:v>42534</c:v>
                </c:pt>
                <c:pt idx="95">
                  <c:v>42535</c:v>
                </c:pt>
                <c:pt idx="96">
                  <c:v>42536</c:v>
                </c:pt>
                <c:pt idx="97">
                  <c:v>42537</c:v>
                </c:pt>
                <c:pt idx="98">
                  <c:v>42538</c:v>
                </c:pt>
                <c:pt idx="99">
                  <c:v>42539</c:v>
                </c:pt>
                <c:pt idx="100">
                  <c:v>42540</c:v>
                </c:pt>
                <c:pt idx="101">
                  <c:v>42541</c:v>
                </c:pt>
                <c:pt idx="102">
                  <c:v>42542</c:v>
                </c:pt>
                <c:pt idx="103">
                  <c:v>42543</c:v>
                </c:pt>
                <c:pt idx="104">
                  <c:v>42544</c:v>
                </c:pt>
                <c:pt idx="105">
                  <c:v>42545</c:v>
                </c:pt>
                <c:pt idx="106">
                  <c:v>42546</c:v>
                </c:pt>
                <c:pt idx="107">
                  <c:v>42547</c:v>
                </c:pt>
                <c:pt idx="108">
                  <c:v>42548</c:v>
                </c:pt>
                <c:pt idx="109">
                  <c:v>42549</c:v>
                </c:pt>
                <c:pt idx="110">
                  <c:v>42550</c:v>
                </c:pt>
                <c:pt idx="111">
                  <c:v>42551</c:v>
                </c:pt>
                <c:pt idx="112">
                  <c:v>42552</c:v>
                </c:pt>
                <c:pt idx="113">
                  <c:v>42553</c:v>
                </c:pt>
                <c:pt idx="114">
                  <c:v>42554</c:v>
                </c:pt>
                <c:pt idx="115">
                  <c:v>42555</c:v>
                </c:pt>
                <c:pt idx="116">
                  <c:v>42556</c:v>
                </c:pt>
                <c:pt idx="117">
                  <c:v>42557</c:v>
                </c:pt>
                <c:pt idx="118">
                  <c:v>42558</c:v>
                </c:pt>
                <c:pt idx="119">
                  <c:v>42559</c:v>
                </c:pt>
                <c:pt idx="120">
                  <c:v>42560</c:v>
                </c:pt>
                <c:pt idx="121">
                  <c:v>42561</c:v>
                </c:pt>
                <c:pt idx="122">
                  <c:v>42562</c:v>
                </c:pt>
                <c:pt idx="123">
                  <c:v>42563</c:v>
                </c:pt>
                <c:pt idx="124">
                  <c:v>42564</c:v>
                </c:pt>
                <c:pt idx="125">
                  <c:v>42565</c:v>
                </c:pt>
                <c:pt idx="126">
                  <c:v>42566</c:v>
                </c:pt>
                <c:pt idx="127">
                  <c:v>42567</c:v>
                </c:pt>
                <c:pt idx="128">
                  <c:v>42568</c:v>
                </c:pt>
                <c:pt idx="129">
                  <c:v>42569</c:v>
                </c:pt>
                <c:pt idx="130">
                  <c:v>42570</c:v>
                </c:pt>
                <c:pt idx="131">
                  <c:v>42571</c:v>
                </c:pt>
                <c:pt idx="132">
                  <c:v>42572</c:v>
                </c:pt>
                <c:pt idx="133">
                  <c:v>42573</c:v>
                </c:pt>
                <c:pt idx="134">
                  <c:v>42574</c:v>
                </c:pt>
                <c:pt idx="135">
                  <c:v>42575</c:v>
                </c:pt>
                <c:pt idx="136">
                  <c:v>42576</c:v>
                </c:pt>
                <c:pt idx="137">
                  <c:v>42577</c:v>
                </c:pt>
                <c:pt idx="138">
                  <c:v>42578</c:v>
                </c:pt>
                <c:pt idx="139">
                  <c:v>42579</c:v>
                </c:pt>
                <c:pt idx="140">
                  <c:v>42580</c:v>
                </c:pt>
                <c:pt idx="141">
                  <c:v>42581</c:v>
                </c:pt>
                <c:pt idx="142">
                  <c:v>42582</c:v>
                </c:pt>
                <c:pt idx="143">
                  <c:v>42583</c:v>
                </c:pt>
                <c:pt idx="144">
                  <c:v>42584</c:v>
                </c:pt>
                <c:pt idx="145">
                  <c:v>42585</c:v>
                </c:pt>
                <c:pt idx="146">
                  <c:v>42586</c:v>
                </c:pt>
                <c:pt idx="147">
                  <c:v>42587</c:v>
                </c:pt>
                <c:pt idx="148">
                  <c:v>42588</c:v>
                </c:pt>
                <c:pt idx="149">
                  <c:v>42589</c:v>
                </c:pt>
                <c:pt idx="150">
                  <c:v>42590</c:v>
                </c:pt>
                <c:pt idx="151">
                  <c:v>42591</c:v>
                </c:pt>
                <c:pt idx="152">
                  <c:v>42592</c:v>
                </c:pt>
                <c:pt idx="153">
                  <c:v>42593</c:v>
                </c:pt>
                <c:pt idx="154">
                  <c:v>42594</c:v>
                </c:pt>
                <c:pt idx="155">
                  <c:v>42595</c:v>
                </c:pt>
                <c:pt idx="156">
                  <c:v>42596</c:v>
                </c:pt>
                <c:pt idx="157">
                  <c:v>42597</c:v>
                </c:pt>
                <c:pt idx="158">
                  <c:v>42598</c:v>
                </c:pt>
                <c:pt idx="159">
                  <c:v>42599</c:v>
                </c:pt>
                <c:pt idx="160">
                  <c:v>42600</c:v>
                </c:pt>
                <c:pt idx="161">
                  <c:v>42601</c:v>
                </c:pt>
                <c:pt idx="162">
                  <c:v>42602</c:v>
                </c:pt>
                <c:pt idx="163">
                  <c:v>42603</c:v>
                </c:pt>
                <c:pt idx="164">
                  <c:v>42604</c:v>
                </c:pt>
                <c:pt idx="165">
                  <c:v>42605</c:v>
                </c:pt>
                <c:pt idx="166">
                  <c:v>42606</c:v>
                </c:pt>
                <c:pt idx="167">
                  <c:v>42607</c:v>
                </c:pt>
                <c:pt idx="168">
                  <c:v>42608</c:v>
                </c:pt>
                <c:pt idx="169">
                  <c:v>42609</c:v>
                </c:pt>
                <c:pt idx="170">
                  <c:v>42610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42616</c:v>
                </c:pt>
                <c:pt idx="177">
                  <c:v>42617</c:v>
                </c:pt>
                <c:pt idx="178">
                  <c:v>42618</c:v>
                </c:pt>
                <c:pt idx="179">
                  <c:v>42619</c:v>
                </c:pt>
                <c:pt idx="180">
                  <c:v>42620</c:v>
                </c:pt>
                <c:pt idx="181">
                  <c:v>42621</c:v>
                </c:pt>
                <c:pt idx="182">
                  <c:v>42622</c:v>
                </c:pt>
                <c:pt idx="183">
                  <c:v>42623</c:v>
                </c:pt>
                <c:pt idx="184">
                  <c:v>42624</c:v>
                </c:pt>
              </c:numCache>
            </c:numRef>
          </c:cat>
          <c:val>
            <c:numRef>
              <c:f>'daily log'!$F$15:$F$199</c:f>
              <c:numCache>
                <c:formatCode>_(* #,##0_);_(* \(#,##0\);_(* "-"??_);_(@_)</c:formatCode>
                <c:ptCount val="185"/>
                <c:pt idx="0">
                  <c:v>251</c:v>
                </c:pt>
                <c:pt idx="1">
                  <c:v>255</c:v>
                </c:pt>
                <c:pt idx="2">
                  <c:v>552</c:v>
                </c:pt>
                <c:pt idx="3">
                  <c:v>0</c:v>
                </c:pt>
                <c:pt idx="4">
                  <c:v>30</c:v>
                </c:pt>
                <c:pt idx="5">
                  <c:v>18</c:v>
                </c:pt>
                <c:pt idx="6">
                  <c:v>28</c:v>
                </c:pt>
                <c:pt idx="7">
                  <c:v>22</c:v>
                </c:pt>
                <c:pt idx="8">
                  <c:v>12</c:v>
                </c:pt>
                <c:pt idx="9">
                  <c:v>0</c:v>
                </c:pt>
                <c:pt idx="10">
                  <c:v>17</c:v>
                </c:pt>
                <c:pt idx="11">
                  <c:v>17</c:v>
                </c:pt>
                <c:pt idx="12">
                  <c:v>22</c:v>
                </c:pt>
                <c:pt idx="13">
                  <c:v>0</c:v>
                </c:pt>
                <c:pt idx="14">
                  <c:v>13</c:v>
                </c:pt>
                <c:pt idx="15">
                  <c:v>0</c:v>
                </c:pt>
                <c:pt idx="16">
                  <c:v>98</c:v>
                </c:pt>
                <c:pt idx="17">
                  <c:v>18</c:v>
                </c:pt>
                <c:pt idx="18">
                  <c:v>4</c:v>
                </c:pt>
                <c:pt idx="19">
                  <c:v>17</c:v>
                </c:pt>
                <c:pt idx="20">
                  <c:v>42</c:v>
                </c:pt>
                <c:pt idx="21">
                  <c:v>35</c:v>
                </c:pt>
                <c:pt idx="22">
                  <c:v>40</c:v>
                </c:pt>
                <c:pt idx="23">
                  <c:v>0</c:v>
                </c:pt>
                <c:pt idx="24">
                  <c:v>0</c:v>
                </c:pt>
                <c:pt idx="25">
                  <c:v>40</c:v>
                </c:pt>
                <c:pt idx="26">
                  <c:v>0</c:v>
                </c:pt>
                <c:pt idx="27">
                  <c:v>21</c:v>
                </c:pt>
                <c:pt idx="28">
                  <c:v>20</c:v>
                </c:pt>
                <c:pt idx="29">
                  <c:v>196</c:v>
                </c:pt>
                <c:pt idx="30">
                  <c:v>20</c:v>
                </c:pt>
                <c:pt idx="31">
                  <c:v>19</c:v>
                </c:pt>
                <c:pt idx="32">
                  <c:v>19</c:v>
                </c:pt>
                <c:pt idx="33">
                  <c:v>20</c:v>
                </c:pt>
                <c:pt idx="34">
                  <c:v>19</c:v>
                </c:pt>
                <c:pt idx="35">
                  <c:v>17</c:v>
                </c:pt>
                <c:pt idx="36">
                  <c:v>190</c:v>
                </c:pt>
                <c:pt idx="37">
                  <c:v>0</c:v>
                </c:pt>
                <c:pt idx="38">
                  <c:v>17</c:v>
                </c:pt>
                <c:pt idx="39">
                  <c:v>72</c:v>
                </c:pt>
                <c:pt idx="40">
                  <c:v>27</c:v>
                </c:pt>
                <c:pt idx="41">
                  <c:v>27</c:v>
                </c:pt>
                <c:pt idx="42">
                  <c:v>0</c:v>
                </c:pt>
                <c:pt idx="43">
                  <c:v>86</c:v>
                </c:pt>
                <c:pt idx="44">
                  <c:v>0</c:v>
                </c:pt>
                <c:pt idx="45">
                  <c:v>20</c:v>
                </c:pt>
                <c:pt idx="46">
                  <c:v>14</c:v>
                </c:pt>
                <c:pt idx="47">
                  <c:v>0</c:v>
                </c:pt>
                <c:pt idx="48">
                  <c:v>14</c:v>
                </c:pt>
                <c:pt idx="49">
                  <c:v>21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44</c:v>
                </c:pt>
                <c:pt idx="54">
                  <c:v>14</c:v>
                </c:pt>
                <c:pt idx="55">
                  <c:v>27</c:v>
                </c:pt>
                <c:pt idx="56">
                  <c:v>41</c:v>
                </c:pt>
                <c:pt idx="57">
                  <c:v>111</c:v>
                </c:pt>
                <c:pt idx="58">
                  <c:v>24</c:v>
                </c:pt>
                <c:pt idx="59">
                  <c:v>12</c:v>
                </c:pt>
                <c:pt idx="60">
                  <c:v>20</c:v>
                </c:pt>
                <c:pt idx="61">
                  <c:v>72</c:v>
                </c:pt>
                <c:pt idx="62">
                  <c:v>16</c:v>
                </c:pt>
                <c:pt idx="63">
                  <c:v>43</c:v>
                </c:pt>
                <c:pt idx="64">
                  <c:v>3</c:v>
                </c:pt>
                <c:pt idx="65">
                  <c:v>0</c:v>
                </c:pt>
                <c:pt idx="66">
                  <c:v>13</c:v>
                </c:pt>
                <c:pt idx="67">
                  <c:v>11</c:v>
                </c:pt>
                <c:pt idx="68">
                  <c:v>28</c:v>
                </c:pt>
                <c:pt idx="69">
                  <c:v>43</c:v>
                </c:pt>
                <c:pt idx="70">
                  <c:v>4</c:v>
                </c:pt>
                <c:pt idx="71">
                  <c:v>0</c:v>
                </c:pt>
                <c:pt idx="72">
                  <c:v>0</c:v>
                </c:pt>
                <c:pt idx="73">
                  <c:v>12</c:v>
                </c:pt>
                <c:pt idx="74">
                  <c:v>36</c:v>
                </c:pt>
                <c:pt idx="75">
                  <c:v>12</c:v>
                </c:pt>
                <c:pt idx="76">
                  <c:v>12</c:v>
                </c:pt>
                <c:pt idx="77">
                  <c:v>26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49</c:v>
                </c:pt>
                <c:pt idx="82">
                  <c:v>70</c:v>
                </c:pt>
                <c:pt idx="83">
                  <c:v>35</c:v>
                </c:pt>
                <c:pt idx="84">
                  <c:v>0</c:v>
                </c:pt>
                <c:pt idx="85">
                  <c:v>33</c:v>
                </c:pt>
                <c:pt idx="86">
                  <c:v>63</c:v>
                </c:pt>
                <c:pt idx="87">
                  <c:v>24</c:v>
                </c:pt>
                <c:pt idx="88">
                  <c:v>50</c:v>
                </c:pt>
                <c:pt idx="89">
                  <c:v>16</c:v>
                </c:pt>
                <c:pt idx="90">
                  <c:v>31</c:v>
                </c:pt>
                <c:pt idx="91">
                  <c:v>29</c:v>
                </c:pt>
                <c:pt idx="92">
                  <c:v>38</c:v>
                </c:pt>
                <c:pt idx="93">
                  <c:v>0</c:v>
                </c:pt>
                <c:pt idx="94">
                  <c:v>13</c:v>
                </c:pt>
                <c:pt idx="95">
                  <c:v>35</c:v>
                </c:pt>
                <c:pt idx="96">
                  <c:v>11</c:v>
                </c:pt>
                <c:pt idx="97">
                  <c:v>20</c:v>
                </c:pt>
                <c:pt idx="98">
                  <c:v>28</c:v>
                </c:pt>
                <c:pt idx="99">
                  <c:v>38</c:v>
                </c:pt>
                <c:pt idx="100">
                  <c:v>0</c:v>
                </c:pt>
                <c:pt idx="101">
                  <c:v>10</c:v>
                </c:pt>
                <c:pt idx="102">
                  <c:v>64</c:v>
                </c:pt>
                <c:pt idx="103">
                  <c:v>25</c:v>
                </c:pt>
                <c:pt idx="104">
                  <c:v>1</c:v>
                </c:pt>
                <c:pt idx="105">
                  <c:v>26</c:v>
                </c:pt>
                <c:pt idx="106">
                  <c:v>7</c:v>
                </c:pt>
                <c:pt idx="107">
                  <c:v>0</c:v>
                </c:pt>
                <c:pt idx="108">
                  <c:v>18</c:v>
                </c:pt>
                <c:pt idx="109">
                  <c:v>14</c:v>
                </c:pt>
                <c:pt idx="110">
                  <c:v>19</c:v>
                </c:pt>
                <c:pt idx="111">
                  <c:v>48</c:v>
                </c:pt>
                <c:pt idx="112">
                  <c:v>22</c:v>
                </c:pt>
                <c:pt idx="113">
                  <c:v>121</c:v>
                </c:pt>
                <c:pt idx="114">
                  <c:v>87</c:v>
                </c:pt>
                <c:pt idx="115">
                  <c:v>0</c:v>
                </c:pt>
                <c:pt idx="116">
                  <c:v>140</c:v>
                </c:pt>
                <c:pt idx="117">
                  <c:v>28</c:v>
                </c:pt>
                <c:pt idx="118">
                  <c:v>15</c:v>
                </c:pt>
                <c:pt idx="119">
                  <c:v>18</c:v>
                </c:pt>
                <c:pt idx="120">
                  <c:v>42</c:v>
                </c:pt>
                <c:pt idx="121">
                  <c:v>0</c:v>
                </c:pt>
                <c:pt idx="122">
                  <c:v>2</c:v>
                </c:pt>
                <c:pt idx="123">
                  <c:v>37</c:v>
                </c:pt>
                <c:pt idx="124">
                  <c:v>16</c:v>
                </c:pt>
                <c:pt idx="125">
                  <c:v>36</c:v>
                </c:pt>
                <c:pt idx="126">
                  <c:v>68</c:v>
                </c:pt>
                <c:pt idx="127">
                  <c:v>43</c:v>
                </c:pt>
                <c:pt idx="128">
                  <c:v>29</c:v>
                </c:pt>
                <c:pt idx="129">
                  <c:v>33</c:v>
                </c:pt>
                <c:pt idx="130">
                  <c:v>18</c:v>
                </c:pt>
                <c:pt idx="131">
                  <c:v>48</c:v>
                </c:pt>
                <c:pt idx="132">
                  <c:v>31</c:v>
                </c:pt>
                <c:pt idx="133">
                  <c:v>23</c:v>
                </c:pt>
                <c:pt idx="134">
                  <c:v>5</c:v>
                </c:pt>
                <c:pt idx="135">
                  <c:v>0</c:v>
                </c:pt>
                <c:pt idx="136">
                  <c:v>0</c:v>
                </c:pt>
                <c:pt idx="137">
                  <c:v>36</c:v>
                </c:pt>
                <c:pt idx="138">
                  <c:v>12</c:v>
                </c:pt>
                <c:pt idx="139">
                  <c:v>25</c:v>
                </c:pt>
                <c:pt idx="140">
                  <c:v>12</c:v>
                </c:pt>
                <c:pt idx="141">
                  <c:v>43</c:v>
                </c:pt>
                <c:pt idx="142">
                  <c:v>0</c:v>
                </c:pt>
                <c:pt idx="143">
                  <c:v>25</c:v>
                </c:pt>
                <c:pt idx="144">
                  <c:v>46</c:v>
                </c:pt>
                <c:pt idx="145">
                  <c:v>0</c:v>
                </c:pt>
                <c:pt idx="146">
                  <c:v>37</c:v>
                </c:pt>
                <c:pt idx="147">
                  <c:v>37</c:v>
                </c:pt>
                <c:pt idx="148">
                  <c:v>1</c:v>
                </c:pt>
                <c:pt idx="149">
                  <c:v>89</c:v>
                </c:pt>
                <c:pt idx="150">
                  <c:v>34</c:v>
                </c:pt>
                <c:pt idx="151">
                  <c:v>25</c:v>
                </c:pt>
                <c:pt idx="152">
                  <c:v>21</c:v>
                </c:pt>
                <c:pt idx="153">
                  <c:v>3</c:v>
                </c:pt>
                <c:pt idx="154">
                  <c:v>16</c:v>
                </c:pt>
                <c:pt idx="155">
                  <c:v>30</c:v>
                </c:pt>
                <c:pt idx="156">
                  <c:v>1</c:v>
                </c:pt>
                <c:pt idx="157">
                  <c:v>36</c:v>
                </c:pt>
                <c:pt idx="158">
                  <c:v>24</c:v>
                </c:pt>
                <c:pt idx="159">
                  <c:v>0</c:v>
                </c:pt>
                <c:pt idx="160">
                  <c:v>18</c:v>
                </c:pt>
                <c:pt idx="161">
                  <c:v>58</c:v>
                </c:pt>
                <c:pt idx="162">
                  <c:v>13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79</c:v>
                </c:pt>
                <c:pt idx="167">
                  <c:v>45</c:v>
                </c:pt>
                <c:pt idx="168">
                  <c:v>4</c:v>
                </c:pt>
                <c:pt idx="169">
                  <c:v>1</c:v>
                </c:pt>
                <c:pt idx="170">
                  <c:v>0</c:v>
                </c:pt>
                <c:pt idx="171">
                  <c:v>26</c:v>
                </c:pt>
                <c:pt idx="172">
                  <c:v>0</c:v>
                </c:pt>
                <c:pt idx="173">
                  <c:v>35</c:v>
                </c:pt>
                <c:pt idx="174">
                  <c:v>33</c:v>
                </c:pt>
                <c:pt idx="175">
                  <c:v>36</c:v>
                </c:pt>
                <c:pt idx="176">
                  <c:v>2</c:v>
                </c:pt>
                <c:pt idx="177">
                  <c:v>0</c:v>
                </c:pt>
                <c:pt idx="178">
                  <c:v>10</c:v>
                </c:pt>
                <c:pt idx="179">
                  <c:v>53</c:v>
                </c:pt>
                <c:pt idx="180">
                  <c:v>0</c:v>
                </c:pt>
                <c:pt idx="181">
                  <c:v>16</c:v>
                </c:pt>
                <c:pt idx="182">
                  <c:v>0</c:v>
                </c:pt>
                <c:pt idx="183">
                  <c:v>173</c:v>
                </c:pt>
                <c:pt idx="184">
                  <c:v>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1051000"/>
        <c:axId val="171051392"/>
      </c:barChart>
      <c:dateAx>
        <c:axId val="171051000"/>
        <c:scaling>
          <c:orientation val="minMax"/>
        </c:scaling>
        <c:delete val="0"/>
        <c:axPos val="b"/>
        <c:numFmt formatCode="m/dd" sourceLinked="0"/>
        <c:majorTickMark val="out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171051392"/>
        <c:crosses val="autoZero"/>
        <c:auto val="1"/>
        <c:lblOffset val="100"/>
        <c:baseTimeUnit val="days"/>
      </c:dateAx>
      <c:valAx>
        <c:axId val="171051392"/>
        <c:scaling>
          <c:orientation val="minMax"/>
          <c:max val="100"/>
        </c:scaling>
        <c:delete val="0"/>
        <c:axPos val="l"/>
        <c:majorGridlines/>
        <c:minorGridlines/>
        <c:numFmt formatCode="_(* #,##0_);_(* \(#,##0\);_(* &quot;-&quot;??_);_(@_)" sourceLinked="1"/>
        <c:majorTickMark val="out"/>
        <c:minorTickMark val="none"/>
        <c:tickLblPos val="nextTo"/>
        <c:crossAx val="171051000"/>
        <c:crosses val="autoZero"/>
        <c:crossBetween val="between"/>
        <c:majorUnit val="20"/>
        <c:minorUnit val="10"/>
      </c:valAx>
    </c:plotArea>
    <c:legend>
      <c:legendPos val="t"/>
      <c:layout>
        <c:manualLayout>
          <c:xMode val="edge"/>
          <c:yMode val="edge"/>
          <c:x val="0.36156242493633395"/>
          <c:y val="4.3149946062567418E-3"/>
          <c:w val="0.12593177990103674"/>
          <c:h val="7.802767372525036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54765391405038E-2"/>
          <c:y val="8.6742264013114689E-2"/>
          <c:w val="0.95087209284800611"/>
          <c:h val="0.79467794681004678"/>
        </c:manualLayout>
      </c:layout>
      <c:barChart>
        <c:barDir val="col"/>
        <c:grouping val="stacked"/>
        <c:varyColors val="0"/>
        <c:ser>
          <c:idx val="1"/>
          <c:order val="0"/>
          <c:tx>
            <c:v>MPG</c:v>
          </c:tx>
          <c:spPr>
            <a:solidFill>
              <a:srgbClr val="008000"/>
            </a:solidFill>
          </c:spPr>
          <c:invertIfNegative val="0"/>
          <c:cat>
            <c:numRef>
              <c:f>'daily log'!$A$15:$A$199</c:f>
              <c:numCache>
                <c:formatCode>[$-409]ddd\ \-\ mmm\ dd</c:formatCode>
                <c:ptCount val="185"/>
                <c:pt idx="0">
                  <c:v>42440</c:v>
                </c:pt>
                <c:pt idx="1">
                  <c:v>42441</c:v>
                </c:pt>
                <c:pt idx="2">
                  <c:v>42442</c:v>
                </c:pt>
                <c:pt idx="3">
                  <c:v>42443</c:v>
                </c:pt>
                <c:pt idx="4">
                  <c:v>42444</c:v>
                </c:pt>
                <c:pt idx="5">
                  <c:v>42445</c:v>
                </c:pt>
                <c:pt idx="6">
                  <c:v>42446</c:v>
                </c:pt>
                <c:pt idx="7">
                  <c:v>42447</c:v>
                </c:pt>
                <c:pt idx="8">
                  <c:v>42448</c:v>
                </c:pt>
                <c:pt idx="9">
                  <c:v>42449</c:v>
                </c:pt>
                <c:pt idx="10">
                  <c:v>42450</c:v>
                </c:pt>
                <c:pt idx="11">
                  <c:v>42451</c:v>
                </c:pt>
                <c:pt idx="12">
                  <c:v>42452</c:v>
                </c:pt>
                <c:pt idx="13">
                  <c:v>42453</c:v>
                </c:pt>
                <c:pt idx="14">
                  <c:v>42454</c:v>
                </c:pt>
                <c:pt idx="15">
                  <c:v>42455</c:v>
                </c:pt>
                <c:pt idx="16">
                  <c:v>42456</c:v>
                </c:pt>
                <c:pt idx="17">
                  <c:v>42457</c:v>
                </c:pt>
                <c:pt idx="18">
                  <c:v>42458</c:v>
                </c:pt>
                <c:pt idx="19">
                  <c:v>42459</c:v>
                </c:pt>
                <c:pt idx="20">
                  <c:v>42460</c:v>
                </c:pt>
                <c:pt idx="21">
                  <c:v>42461</c:v>
                </c:pt>
                <c:pt idx="22">
                  <c:v>42462</c:v>
                </c:pt>
                <c:pt idx="23">
                  <c:v>42463</c:v>
                </c:pt>
                <c:pt idx="24">
                  <c:v>42464</c:v>
                </c:pt>
                <c:pt idx="25">
                  <c:v>42465</c:v>
                </c:pt>
                <c:pt idx="26">
                  <c:v>42466</c:v>
                </c:pt>
                <c:pt idx="27">
                  <c:v>42467</c:v>
                </c:pt>
                <c:pt idx="28">
                  <c:v>42468</c:v>
                </c:pt>
                <c:pt idx="29">
                  <c:v>42469</c:v>
                </c:pt>
                <c:pt idx="30">
                  <c:v>42470</c:v>
                </c:pt>
                <c:pt idx="31">
                  <c:v>42471</c:v>
                </c:pt>
                <c:pt idx="32">
                  <c:v>42472</c:v>
                </c:pt>
                <c:pt idx="33">
                  <c:v>42473</c:v>
                </c:pt>
                <c:pt idx="34">
                  <c:v>42474</c:v>
                </c:pt>
                <c:pt idx="35">
                  <c:v>42475</c:v>
                </c:pt>
                <c:pt idx="36">
                  <c:v>42476</c:v>
                </c:pt>
                <c:pt idx="37">
                  <c:v>42477</c:v>
                </c:pt>
                <c:pt idx="38">
                  <c:v>42478</c:v>
                </c:pt>
                <c:pt idx="39">
                  <c:v>42479</c:v>
                </c:pt>
                <c:pt idx="40">
                  <c:v>42480</c:v>
                </c:pt>
                <c:pt idx="41">
                  <c:v>42481</c:v>
                </c:pt>
                <c:pt idx="42">
                  <c:v>42482</c:v>
                </c:pt>
                <c:pt idx="43">
                  <c:v>42483</c:v>
                </c:pt>
                <c:pt idx="44">
                  <c:v>42484</c:v>
                </c:pt>
                <c:pt idx="45">
                  <c:v>42485</c:v>
                </c:pt>
                <c:pt idx="46">
                  <c:v>42486</c:v>
                </c:pt>
                <c:pt idx="47">
                  <c:v>42487</c:v>
                </c:pt>
                <c:pt idx="48">
                  <c:v>42488</c:v>
                </c:pt>
                <c:pt idx="49">
                  <c:v>42489</c:v>
                </c:pt>
                <c:pt idx="50">
                  <c:v>42490</c:v>
                </c:pt>
                <c:pt idx="51">
                  <c:v>42491</c:v>
                </c:pt>
                <c:pt idx="52">
                  <c:v>42492</c:v>
                </c:pt>
                <c:pt idx="53">
                  <c:v>42493</c:v>
                </c:pt>
                <c:pt idx="54">
                  <c:v>42494</c:v>
                </c:pt>
                <c:pt idx="55">
                  <c:v>42495</c:v>
                </c:pt>
                <c:pt idx="56">
                  <c:v>42496</c:v>
                </c:pt>
                <c:pt idx="57">
                  <c:v>42497</c:v>
                </c:pt>
                <c:pt idx="58">
                  <c:v>42498</c:v>
                </c:pt>
                <c:pt idx="59">
                  <c:v>42499</c:v>
                </c:pt>
                <c:pt idx="60">
                  <c:v>42500</c:v>
                </c:pt>
                <c:pt idx="61">
                  <c:v>42501</c:v>
                </c:pt>
                <c:pt idx="62">
                  <c:v>42502</c:v>
                </c:pt>
                <c:pt idx="63">
                  <c:v>42503</c:v>
                </c:pt>
                <c:pt idx="64">
                  <c:v>42504</c:v>
                </c:pt>
                <c:pt idx="65">
                  <c:v>42505</c:v>
                </c:pt>
                <c:pt idx="66">
                  <c:v>42506</c:v>
                </c:pt>
                <c:pt idx="67">
                  <c:v>42507</c:v>
                </c:pt>
                <c:pt idx="68">
                  <c:v>42508</c:v>
                </c:pt>
                <c:pt idx="69">
                  <c:v>42509</c:v>
                </c:pt>
                <c:pt idx="70">
                  <c:v>42510</c:v>
                </c:pt>
                <c:pt idx="71">
                  <c:v>42511</c:v>
                </c:pt>
                <c:pt idx="72">
                  <c:v>42512</c:v>
                </c:pt>
                <c:pt idx="73">
                  <c:v>42513</c:v>
                </c:pt>
                <c:pt idx="74">
                  <c:v>42514</c:v>
                </c:pt>
                <c:pt idx="75">
                  <c:v>42515</c:v>
                </c:pt>
                <c:pt idx="76">
                  <c:v>42516</c:v>
                </c:pt>
                <c:pt idx="77">
                  <c:v>42517</c:v>
                </c:pt>
                <c:pt idx="78">
                  <c:v>42518</c:v>
                </c:pt>
                <c:pt idx="79">
                  <c:v>42519</c:v>
                </c:pt>
                <c:pt idx="80">
                  <c:v>42520</c:v>
                </c:pt>
                <c:pt idx="81">
                  <c:v>42521</c:v>
                </c:pt>
                <c:pt idx="82">
                  <c:v>42522</c:v>
                </c:pt>
                <c:pt idx="83">
                  <c:v>42523</c:v>
                </c:pt>
                <c:pt idx="84">
                  <c:v>42524</c:v>
                </c:pt>
                <c:pt idx="85">
                  <c:v>42525</c:v>
                </c:pt>
                <c:pt idx="86">
                  <c:v>42526</c:v>
                </c:pt>
                <c:pt idx="87">
                  <c:v>42527</c:v>
                </c:pt>
                <c:pt idx="88">
                  <c:v>42528</c:v>
                </c:pt>
                <c:pt idx="89">
                  <c:v>42529</c:v>
                </c:pt>
                <c:pt idx="90">
                  <c:v>42530</c:v>
                </c:pt>
                <c:pt idx="91">
                  <c:v>42531</c:v>
                </c:pt>
                <c:pt idx="92">
                  <c:v>42532</c:v>
                </c:pt>
                <c:pt idx="93">
                  <c:v>42533</c:v>
                </c:pt>
                <c:pt idx="94">
                  <c:v>42534</c:v>
                </c:pt>
                <c:pt idx="95">
                  <c:v>42535</c:v>
                </c:pt>
                <c:pt idx="96">
                  <c:v>42536</c:v>
                </c:pt>
                <c:pt idx="97">
                  <c:v>42537</c:v>
                </c:pt>
                <c:pt idx="98">
                  <c:v>42538</c:v>
                </c:pt>
                <c:pt idx="99">
                  <c:v>42539</c:v>
                </c:pt>
                <c:pt idx="100">
                  <c:v>42540</c:v>
                </c:pt>
                <c:pt idx="101">
                  <c:v>42541</c:v>
                </c:pt>
                <c:pt idx="102">
                  <c:v>42542</c:v>
                </c:pt>
                <c:pt idx="103">
                  <c:v>42543</c:v>
                </c:pt>
                <c:pt idx="104">
                  <c:v>42544</c:v>
                </c:pt>
                <c:pt idx="105">
                  <c:v>42545</c:v>
                </c:pt>
                <c:pt idx="106">
                  <c:v>42546</c:v>
                </c:pt>
                <c:pt idx="107">
                  <c:v>42547</c:v>
                </c:pt>
                <c:pt idx="108">
                  <c:v>42548</c:v>
                </c:pt>
                <c:pt idx="109">
                  <c:v>42549</c:v>
                </c:pt>
                <c:pt idx="110">
                  <c:v>42550</c:v>
                </c:pt>
                <c:pt idx="111">
                  <c:v>42551</c:v>
                </c:pt>
                <c:pt idx="112">
                  <c:v>42552</c:v>
                </c:pt>
                <c:pt idx="113">
                  <c:v>42553</c:v>
                </c:pt>
                <c:pt idx="114">
                  <c:v>42554</c:v>
                </c:pt>
                <c:pt idx="115">
                  <c:v>42555</c:v>
                </c:pt>
                <c:pt idx="116">
                  <c:v>42556</c:v>
                </c:pt>
                <c:pt idx="117">
                  <c:v>42557</c:v>
                </c:pt>
                <c:pt idx="118">
                  <c:v>42558</c:v>
                </c:pt>
                <c:pt idx="119">
                  <c:v>42559</c:v>
                </c:pt>
                <c:pt idx="120">
                  <c:v>42560</c:v>
                </c:pt>
                <c:pt idx="121">
                  <c:v>42561</c:v>
                </c:pt>
                <c:pt idx="122">
                  <c:v>42562</c:v>
                </c:pt>
                <c:pt idx="123">
                  <c:v>42563</c:v>
                </c:pt>
                <c:pt idx="124">
                  <c:v>42564</c:v>
                </c:pt>
                <c:pt idx="125">
                  <c:v>42565</c:v>
                </c:pt>
                <c:pt idx="126">
                  <c:v>42566</c:v>
                </c:pt>
                <c:pt idx="127">
                  <c:v>42567</c:v>
                </c:pt>
                <c:pt idx="128">
                  <c:v>42568</c:v>
                </c:pt>
                <c:pt idx="129">
                  <c:v>42569</c:v>
                </c:pt>
                <c:pt idx="130">
                  <c:v>42570</c:v>
                </c:pt>
                <c:pt idx="131">
                  <c:v>42571</c:v>
                </c:pt>
                <c:pt idx="132">
                  <c:v>42572</c:v>
                </c:pt>
                <c:pt idx="133">
                  <c:v>42573</c:v>
                </c:pt>
                <c:pt idx="134">
                  <c:v>42574</c:v>
                </c:pt>
                <c:pt idx="135">
                  <c:v>42575</c:v>
                </c:pt>
                <c:pt idx="136">
                  <c:v>42576</c:v>
                </c:pt>
                <c:pt idx="137">
                  <c:v>42577</c:v>
                </c:pt>
                <c:pt idx="138">
                  <c:v>42578</c:v>
                </c:pt>
                <c:pt idx="139">
                  <c:v>42579</c:v>
                </c:pt>
                <c:pt idx="140">
                  <c:v>42580</c:v>
                </c:pt>
                <c:pt idx="141">
                  <c:v>42581</c:v>
                </c:pt>
                <c:pt idx="142">
                  <c:v>42582</c:v>
                </c:pt>
                <c:pt idx="143">
                  <c:v>42583</c:v>
                </c:pt>
                <c:pt idx="144">
                  <c:v>42584</c:v>
                </c:pt>
                <c:pt idx="145">
                  <c:v>42585</c:v>
                </c:pt>
                <c:pt idx="146">
                  <c:v>42586</c:v>
                </c:pt>
                <c:pt idx="147">
                  <c:v>42587</c:v>
                </c:pt>
                <c:pt idx="148">
                  <c:v>42588</c:v>
                </c:pt>
                <c:pt idx="149">
                  <c:v>42589</c:v>
                </c:pt>
                <c:pt idx="150">
                  <c:v>42590</c:v>
                </c:pt>
                <c:pt idx="151">
                  <c:v>42591</c:v>
                </c:pt>
                <c:pt idx="152">
                  <c:v>42592</c:v>
                </c:pt>
                <c:pt idx="153">
                  <c:v>42593</c:v>
                </c:pt>
                <c:pt idx="154">
                  <c:v>42594</c:v>
                </c:pt>
                <c:pt idx="155">
                  <c:v>42595</c:v>
                </c:pt>
                <c:pt idx="156">
                  <c:v>42596</c:v>
                </c:pt>
                <c:pt idx="157">
                  <c:v>42597</c:v>
                </c:pt>
                <c:pt idx="158">
                  <c:v>42598</c:v>
                </c:pt>
                <c:pt idx="159">
                  <c:v>42599</c:v>
                </c:pt>
                <c:pt idx="160">
                  <c:v>42600</c:v>
                </c:pt>
                <c:pt idx="161">
                  <c:v>42601</c:v>
                </c:pt>
                <c:pt idx="162">
                  <c:v>42602</c:v>
                </c:pt>
                <c:pt idx="163">
                  <c:v>42603</c:v>
                </c:pt>
                <c:pt idx="164">
                  <c:v>42604</c:v>
                </c:pt>
                <c:pt idx="165">
                  <c:v>42605</c:v>
                </c:pt>
                <c:pt idx="166">
                  <c:v>42606</c:v>
                </c:pt>
                <c:pt idx="167">
                  <c:v>42607</c:v>
                </c:pt>
                <c:pt idx="168">
                  <c:v>42608</c:v>
                </c:pt>
                <c:pt idx="169">
                  <c:v>42609</c:v>
                </c:pt>
                <c:pt idx="170">
                  <c:v>42610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42616</c:v>
                </c:pt>
                <c:pt idx="177">
                  <c:v>42617</c:v>
                </c:pt>
                <c:pt idx="178">
                  <c:v>42618</c:v>
                </c:pt>
                <c:pt idx="179">
                  <c:v>42619</c:v>
                </c:pt>
                <c:pt idx="180">
                  <c:v>42620</c:v>
                </c:pt>
                <c:pt idx="181">
                  <c:v>42621</c:v>
                </c:pt>
                <c:pt idx="182">
                  <c:v>42622</c:v>
                </c:pt>
                <c:pt idx="183">
                  <c:v>42623</c:v>
                </c:pt>
                <c:pt idx="184">
                  <c:v>42624</c:v>
                </c:pt>
              </c:numCache>
            </c:numRef>
          </c:cat>
          <c:val>
            <c:numRef>
              <c:f>'daily log'!$C$15:$C$199</c:f>
              <c:numCache>
                <c:formatCode>General</c:formatCode>
                <c:ptCount val="185"/>
                <c:pt idx="0">
                  <c:v>47</c:v>
                </c:pt>
                <c:pt idx="1">
                  <c:v>52</c:v>
                </c:pt>
                <c:pt idx="2">
                  <c:v>45</c:v>
                </c:pt>
                <c:pt idx="3">
                  <c:v>0</c:v>
                </c:pt>
                <c:pt idx="4">
                  <c:v>81</c:v>
                </c:pt>
                <c:pt idx="5">
                  <c:v>97</c:v>
                </c:pt>
                <c:pt idx="6">
                  <c:v>88</c:v>
                </c:pt>
                <c:pt idx="7">
                  <c:v>89</c:v>
                </c:pt>
                <c:pt idx="8">
                  <c:v>77</c:v>
                </c:pt>
                <c:pt idx="9">
                  <c:v>999</c:v>
                </c:pt>
                <c:pt idx="10">
                  <c:v>104</c:v>
                </c:pt>
                <c:pt idx="11">
                  <c:v>115</c:v>
                </c:pt>
                <c:pt idx="12">
                  <c:v>85</c:v>
                </c:pt>
                <c:pt idx="13">
                  <c:v>999</c:v>
                </c:pt>
                <c:pt idx="14">
                  <c:v>119</c:v>
                </c:pt>
                <c:pt idx="15">
                  <c:v>999</c:v>
                </c:pt>
                <c:pt idx="16">
                  <c:v>64</c:v>
                </c:pt>
                <c:pt idx="17">
                  <c:v>106</c:v>
                </c:pt>
                <c:pt idx="18">
                  <c:v>77</c:v>
                </c:pt>
                <c:pt idx="19">
                  <c:v>101</c:v>
                </c:pt>
                <c:pt idx="20">
                  <c:v>78</c:v>
                </c:pt>
                <c:pt idx="21">
                  <c:v>78</c:v>
                </c:pt>
                <c:pt idx="22">
                  <c:v>61</c:v>
                </c:pt>
                <c:pt idx="23">
                  <c:v>999</c:v>
                </c:pt>
                <c:pt idx="24">
                  <c:v>999</c:v>
                </c:pt>
                <c:pt idx="25">
                  <c:v>78</c:v>
                </c:pt>
                <c:pt idx="26">
                  <c:v>0</c:v>
                </c:pt>
                <c:pt idx="27">
                  <c:v>97</c:v>
                </c:pt>
                <c:pt idx="28">
                  <c:v>92</c:v>
                </c:pt>
                <c:pt idx="29">
                  <c:v>56</c:v>
                </c:pt>
                <c:pt idx="30">
                  <c:v>56</c:v>
                </c:pt>
                <c:pt idx="31">
                  <c:v>53</c:v>
                </c:pt>
                <c:pt idx="32">
                  <c:v>63</c:v>
                </c:pt>
                <c:pt idx="33">
                  <c:v>57</c:v>
                </c:pt>
                <c:pt idx="34">
                  <c:v>58</c:v>
                </c:pt>
                <c:pt idx="35">
                  <c:v>68</c:v>
                </c:pt>
                <c:pt idx="36">
                  <c:v>53</c:v>
                </c:pt>
                <c:pt idx="37">
                  <c:v>0</c:v>
                </c:pt>
                <c:pt idx="38">
                  <c:v>119</c:v>
                </c:pt>
                <c:pt idx="39">
                  <c:v>73</c:v>
                </c:pt>
                <c:pt idx="40">
                  <c:v>106</c:v>
                </c:pt>
                <c:pt idx="41">
                  <c:v>114</c:v>
                </c:pt>
                <c:pt idx="42">
                  <c:v>0</c:v>
                </c:pt>
                <c:pt idx="43">
                  <c:v>74</c:v>
                </c:pt>
                <c:pt idx="44">
                  <c:v>999</c:v>
                </c:pt>
                <c:pt idx="45">
                  <c:v>92</c:v>
                </c:pt>
                <c:pt idx="46">
                  <c:v>114</c:v>
                </c:pt>
                <c:pt idx="47">
                  <c:v>999</c:v>
                </c:pt>
                <c:pt idx="48">
                  <c:v>99</c:v>
                </c:pt>
                <c:pt idx="49">
                  <c:v>85</c:v>
                </c:pt>
                <c:pt idx="50">
                  <c:v>540</c:v>
                </c:pt>
                <c:pt idx="51">
                  <c:v>999</c:v>
                </c:pt>
                <c:pt idx="52">
                  <c:v>0</c:v>
                </c:pt>
                <c:pt idx="53">
                  <c:v>89</c:v>
                </c:pt>
                <c:pt idx="54">
                  <c:v>133</c:v>
                </c:pt>
                <c:pt idx="55">
                  <c:v>99</c:v>
                </c:pt>
                <c:pt idx="56">
                  <c:v>102</c:v>
                </c:pt>
                <c:pt idx="57">
                  <c:v>72</c:v>
                </c:pt>
                <c:pt idx="58">
                  <c:v>80</c:v>
                </c:pt>
                <c:pt idx="59">
                  <c:v>147</c:v>
                </c:pt>
                <c:pt idx="60">
                  <c:v>101</c:v>
                </c:pt>
                <c:pt idx="61">
                  <c:v>78</c:v>
                </c:pt>
                <c:pt idx="62">
                  <c:v>114</c:v>
                </c:pt>
                <c:pt idx="63">
                  <c:v>84</c:v>
                </c:pt>
                <c:pt idx="64">
                  <c:v>211</c:v>
                </c:pt>
                <c:pt idx="65">
                  <c:v>999</c:v>
                </c:pt>
                <c:pt idx="66">
                  <c:v>130</c:v>
                </c:pt>
                <c:pt idx="67">
                  <c:v>150</c:v>
                </c:pt>
                <c:pt idx="68">
                  <c:v>91</c:v>
                </c:pt>
                <c:pt idx="69">
                  <c:v>88</c:v>
                </c:pt>
                <c:pt idx="70">
                  <c:v>156</c:v>
                </c:pt>
                <c:pt idx="71">
                  <c:v>999</c:v>
                </c:pt>
                <c:pt idx="72">
                  <c:v>0</c:v>
                </c:pt>
                <c:pt idx="73">
                  <c:v>145</c:v>
                </c:pt>
                <c:pt idx="74">
                  <c:v>110</c:v>
                </c:pt>
                <c:pt idx="75">
                  <c:v>149</c:v>
                </c:pt>
                <c:pt idx="76">
                  <c:v>146</c:v>
                </c:pt>
                <c:pt idx="77">
                  <c:v>109</c:v>
                </c:pt>
                <c:pt idx="78">
                  <c:v>999</c:v>
                </c:pt>
                <c:pt idx="79">
                  <c:v>999</c:v>
                </c:pt>
                <c:pt idx="80">
                  <c:v>999</c:v>
                </c:pt>
                <c:pt idx="81">
                  <c:v>75</c:v>
                </c:pt>
                <c:pt idx="82">
                  <c:v>87</c:v>
                </c:pt>
                <c:pt idx="83">
                  <c:v>94</c:v>
                </c:pt>
                <c:pt idx="84">
                  <c:v>0</c:v>
                </c:pt>
                <c:pt idx="85">
                  <c:v>88</c:v>
                </c:pt>
                <c:pt idx="86">
                  <c:v>79</c:v>
                </c:pt>
                <c:pt idx="87">
                  <c:v>109</c:v>
                </c:pt>
                <c:pt idx="88">
                  <c:v>81</c:v>
                </c:pt>
                <c:pt idx="89">
                  <c:v>47</c:v>
                </c:pt>
                <c:pt idx="90">
                  <c:v>95</c:v>
                </c:pt>
                <c:pt idx="91">
                  <c:v>100</c:v>
                </c:pt>
                <c:pt idx="92">
                  <c:v>84</c:v>
                </c:pt>
                <c:pt idx="93">
                  <c:v>0</c:v>
                </c:pt>
                <c:pt idx="94">
                  <c:v>88</c:v>
                </c:pt>
                <c:pt idx="95">
                  <c:v>93</c:v>
                </c:pt>
                <c:pt idx="96">
                  <c:v>151</c:v>
                </c:pt>
                <c:pt idx="97">
                  <c:v>103</c:v>
                </c:pt>
                <c:pt idx="98">
                  <c:v>112</c:v>
                </c:pt>
                <c:pt idx="99">
                  <c:v>70</c:v>
                </c:pt>
                <c:pt idx="100">
                  <c:v>0</c:v>
                </c:pt>
                <c:pt idx="101">
                  <c:v>101</c:v>
                </c:pt>
                <c:pt idx="102">
                  <c:v>97</c:v>
                </c:pt>
                <c:pt idx="103">
                  <c:v>103</c:v>
                </c:pt>
                <c:pt idx="104">
                  <c:v>71</c:v>
                </c:pt>
                <c:pt idx="105">
                  <c:v>111</c:v>
                </c:pt>
                <c:pt idx="106">
                  <c:v>77</c:v>
                </c:pt>
                <c:pt idx="107">
                  <c:v>999</c:v>
                </c:pt>
                <c:pt idx="108">
                  <c:v>108</c:v>
                </c:pt>
                <c:pt idx="109">
                  <c:v>122</c:v>
                </c:pt>
                <c:pt idx="110">
                  <c:v>117</c:v>
                </c:pt>
                <c:pt idx="111">
                  <c:v>84</c:v>
                </c:pt>
                <c:pt idx="112">
                  <c:v>119</c:v>
                </c:pt>
                <c:pt idx="113">
                  <c:v>65</c:v>
                </c:pt>
                <c:pt idx="114">
                  <c:v>60</c:v>
                </c:pt>
                <c:pt idx="115">
                  <c:v>0</c:v>
                </c:pt>
                <c:pt idx="116">
                  <c:v>60</c:v>
                </c:pt>
                <c:pt idx="117">
                  <c:v>98</c:v>
                </c:pt>
                <c:pt idx="118">
                  <c:v>151</c:v>
                </c:pt>
                <c:pt idx="119">
                  <c:v>132</c:v>
                </c:pt>
                <c:pt idx="120">
                  <c:v>66</c:v>
                </c:pt>
                <c:pt idx="121">
                  <c:v>0</c:v>
                </c:pt>
                <c:pt idx="122">
                  <c:v>176</c:v>
                </c:pt>
                <c:pt idx="123">
                  <c:v>89</c:v>
                </c:pt>
                <c:pt idx="124">
                  <c:v>160</c:v>
                </c:pt>
                <c:pt idx="125">
                  <c:v>89</c:v>
                </c:pt>
                <c:pt idx="126">
                  <c:v>71</c:v>
                </c:pt>
                <c:pt idx="127">
                  <c:v>71</c:v>
                </c:pt>
                <c:pt idx="128">
                  <c:v>54</c:v>
                </c:pt>
                <c:pt idx="129">
                  <c:v>74</c:v>
                </c:pt>
                <c:pt idx="130">
                  <c:v>108</c:v>
                </c:pt>
                <c:pt idx="131">
                  <c:v>78</c:v>
                </c:pt>
                <c:pt idx="132">
                  <c:v>91</c:v>
                </c:pt>
                <c:pt idx="133">
                  <c:v>93</c:v>
                </c:pt>
                <c:pt idx="134">
                  <c:v>71</c:v>
                </c:pt>
                <c:pt idx="135">
                  <c:v>999</c:v>
                </c:pt>
                <c:pt idx="136">
                  <c:v>999</c:v>
                </c:pt>
                <c:pt idx="137">
                  <c:v>89</c:v>
                </c:pt>
                <c:pt idx="138">
                  <c:v>154</c:v>
                </c:pt>
                <c:pt idx="139">
                  <c:v>138</c:v>
                </c:pt>
                <c:pt idx="140">
                  <c:v>153</c:v>
                </c:pt>
                <c:pt idx="141">
                  <c:v>50</c:v>
                </c:pt>
                <c:pt idx="142">
                  <c:v>999</c:v>
                </c:pt>
                <c:pt idx="143">
                  <c:v>105</c:v>
                </c:pt>
                <c:pt idx="144">
                  <c:v>85</c:v>
                </c:pt>
                <c:pt idx="145">
                  <c:v>999</c:v>
                </c:pt>
                <c:pt idx="146">
                  <c:v>108</c:v>
                </c:pt>
                <c:pt idx="147">
                  <c:v>91</c:v>
                </c:pt>
                <c:pt idx="148">
                  <c:v>288</c:v>
                </c:pt>
                <c:pt idx="149">
                  <c:v>67</c:v>
                </c:pt>
                <c:pt idx="150">
                  <c:v>95</c:v>
                </c:pt>
                <c:pt idx="151">
                  <c:v>105</c:v>
                </c:pt>
                <c:pt idx="152">
                  <c:v>106</c:v>
                </c:pt>
                <c:pt idx="153">
                  <c:v>315</c:v>
                </c:pt>
                <c:pt idx="154">
                  <c:v>130</c:v>
                </c:pt>
                <c:pt idx="155">
                  <c:v>88</c:v>
                </c:pt>
                <c:pt idx="156">
                  <c:v>313</c:v>
                </c:pt>
                <c:pt idx="157">
                  <c:v>79</c:v>
                </c:pt>
                <c:pt idx="158">
                  <c:v>89</c:v>
                </c:pt>
                <c:pt idx="159">
                  <c:v>999</c:v>
                </c:pt>
                <c:pt idx="160">
                  <c:v>127</c:v>
                </c:pt>
                <c:pt idx="161">
                  <c:v>79</c:v>
                </c:pt>
                <c:pt idx="162">
                  <c:v>84</c:v>
                </c:pt>
                <c:pt idx="163">
                  <c:v>334</c:v>
                </c:pt>
                <c:pt idx="164">
                  <c:v>999</c:v>
                </c:pt>
                <c:pt idx="165">
                  <c:v>0</c:v>
                </c:pt>
                <c:pt idx="166">
                  <c:v>66</c:v>
                </c:pt>
                <c:pt idx="167">
                  <c:v>75</c:v>
                </c:pt>
                <c:pt idx="168">
                  <c:v>150</c:v>
                </c:pt>
                <c:pt idx="169">
                  <c:v>214</c:v>
                </c:pt>
                <c:pt idx="170">
                  <c:v>999</c:v>
                </c:pt>
                <c:pt idx="171">
                  <c:v>104</c:v>
                </c:pt>
                <c:pt idx="172">
                  <c:v>999</c:v>
                </c:pt>
                <c:pt idx="173">
                  <c:v>115</c:v>
                </c:pt>
                <c:pt idx="174">
                  <c:v>97</c:v>
                </c:pt>
                <c:pt idx="175">
                  <c:v>77</c:v>
                </c:pt>
                <c:pt idx="176">
                  <c:v>154</c:v>
                </c:pt>
                <c:pt idx="177">
                  <c:v>999</c:v>
                </c:pt>
                <c:pt idx="178">
                  <c:v>91</c:v>
                </c:pt>
                <c:pt idx="179">
                  <c:v>83</c:v>
                </c:pt>
                <c:pt idx="180">
                  <c:v>0</c:v>
                </c:pt>
                <c:pt idx="181">
                  <c:v>128</c:v>
                </c:pt>
                <c:pt idx="182">
                  <c:v>0</c:v>
                </c:pt>
                <c:pt idx="183">
                  <c:v>61</c:v>
                </c:pt>
                <c:pt idx="184">
                  <c:v>236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1051784"/>
        <c:axId val="171052960"/>
      </c:barChart>
      <c:dateAx>
        <c:axId val="171051784"/>
        <c:scaling>
          <c:orientation val="minMax"/>
        </c:scaling>
        <c:delete val="0"/>
        <c:axPos val="b"/>
        <c:numFmt formatCode="m/dd" sourceLinked="0"/>
        <c:majorTickMark val="out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171052960"/>
        <c:crosses val="autoZero"/>
        <c:auto val="1"/>
        <c:lblOffset val="100"/>
        <c:baseTimeUnit val="days"/>
      </c:dateAx>
      <c:valAx>
        <c:axId val="171052960"/>
        <c:scaling>
          <c:orientation val="minMax"/>
          <c:max val="15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71051784"/>
        <c:crosses val="autoZero"/>
        <c:crossBetween val="between"/>
        <c:majorUnit val="25"/>
        <c:minorUnit val="12.5"/>
      </c:valAx>
    </c:plotArea>
    <c:legend>
      <c:legendPos val="t"/>
      <c:layout>
        <c:manualLayout>
          <c:xMode val="edge"/>
          <c:yMode val="edge"/>
          <c:x val="0.36156242493633395"/>
          <c:y val="4.3149946062567418E-3"/>
          <c:w val="0.12593177990103674"/>
          <c:h val="7.802767372525036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9950024987506252E-3"/>
          <c:y val="3.9426523297491037E-2"/>
          <c:w val="0.98400799600199895"/>
          <c:h val="0.78446391781672453"/>
        </c:manualLayout>
      </c:layout>
      <c:bar3DChart>
        <c:barDir val="col"/>
        <c:grouping val="clustered"/>
        <c:varyColors val="0"/>
        <c:ser>
          <c:idx val="0"/>
          <c:order val="0"/>
          <c:tx>
            <c:v>counts of daily miles driven</c:v>
          </c:tx>
          <c:invertIfNegative val="0"/>
          <c:dLbls>
            <c:dLbl>
              <c:idx val="0"/>
              <c:layout>
                <c:manualLayout>
                  <c:x val="1.1110951148376996E-2"/>
                  <c:y val="-1.506893337679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111086965792754E-2"/>
                  <c:y val="-1.506893337679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111086965792754E-2"/>
                  <c:y val="-1.506893337679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111086965792754E-2"/>
                  <c:y val="-1.334431235311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01424146066497E-2"/>
                  <c:y val="-1.334431235311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111085786374453E-2"/>
                  <c:y val="-1.506893337679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1111086965792754E-2"/>
                  <c:y val="-1.1619462599854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1111085786374385E-2"/>
                  <c:y val="-1.334431235311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111086965792754E-2"/>
                  <c:y val="-1.334431235311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0854815278679576E-2"/>
                  <c:y val="-1.742919389978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0854815278679576E-2"/>
                  <c:y val="-1.4524328249818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'daily log'!$AY$15:$BI$15</c:f>
              <c:strCache>
                <c:ptCount val="11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90-99</c:v>
                </c:pt>
                <c:pt idx="10">
                  <c:v>100-999</c:v>
                </c:pt>
              </c:strCache>
            </c:strRef>
          </c:cat>
          <c:val>
            <c:numRef>
              <c:f>'daily log'!$AY$16:$BI$16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171050216"/>
        <c:axId val="171050608"/>
        <c:axId val="0"/>
      </c:bar3DChart>
      <c:catAx>
        <c:axId val="171050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171050608"/>
        <c:crosses val="autoZero"/>
        <c:auto val="1"/>
        <c:lblAlgn val="ctr"/>
        <c:lblOffset val="100"/>
        <c:noMultiLvlLbl val="0"/>
      </c:catAx>
      <c:valAx>
        <c:axId val="1710506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71050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954765391405038E-2"/>
          <c:y val="8.6742264013114689E-2"/>
          <c:w val="0.95087209284800611"/>
          <c:h val="0.79467794681004678"/>
        </c:manualLayout>
      </c:layout>
      <c:barChart>
        <c:barDir val="col"/>
        <c:grouping val="stacked"/>
        <c:varyColors val="0"/>
        <c:ser>
          <c:idx val="1"/>
          <c:order val="0"/>
          <c:tx>
            <c:v>EV Miles</c:v>
          </c:tx>
          <c:spPr>
            <a:solidFill>
              <a:srgbClr val="C00000"/>
            </a:solidFill>
          </c:spPr>
          <c:invertIfNegative val="0"/>
          <c:cat>
            <c:numRef>
              <c:f>'daily log'!$A$200:$A$380</c:f>
              <c:numCache>
                <c:formatCode>[$-409]ddd\ \-\ mmm\ dd</c:formatCode>
                <c:ptCount val="181"/>
                <c:pt idx="0">
                  <c:v>42625</c:v>
                </c:pt>
                <c:pt idx="1">
                  <c:v>42626</c:v>
                </c:pt>
                <c:pt idx="2">
                  <c:v>42627</c:v>
                </c:pt>
                <c:pt idx="3">
                  <c:v>42628</c:v>
                </c:pt>
                <c:pt idx="4">
                  <c:v>42629</c:v>
                </c:pt>
                <c:pt idx="5">
                  <c:v>42630</c:v>
                </c:pt>
                <c:pt idx="6">
                  <c:v>42631</c:v>
                </c:pt>
                <c:pt idx="7">
                  <c:v>42632</c:v>
                </c:pt>
                <c:pt idx="8">
                  <c:v>42633</c:v>
                </c:pt>
                <c:pt idx="9">
                  <c:v>42634</c:v>
                </c:pt>
                <c:pt idx="10">
                  <c:v>42635</c:v>
                </c:pt>
                <c:pt idx="11">
                  <c:v>42636</c:v>
                </c:pt>
                <c:pt idx="12">
                  <c:v>42637</c:v>
                </c:pt>
                <c:pt idx="13">
                  <c:v>42638</c:v>
                </c:pt>
                <c:pt idx="14">
                  <c:v>42639</c:v>
                </c:pt>
                <c:pt idx="15">
                  <c:v>42640</c:v>
                </c:pt>
                <c:pt idx="16">
                  <c:v>42641</c:v>
                </c:pt>
                <c:pt idx="17">
                  <c:v>42642</c:v>
                </c:pt>
                <c:pt idx="18">
                  <c:v>42643</c:v>
                </c:pt>
                <c:pt idx="19">
                  <c:v>42644</c:v>
                </c:pt>
                <c:pt idx="20">
                  <c:v>42645</c:v>
                </c:pt>
                <c:pt idx="21">
                  <c:v>42646</c:v>
                </c:pt>
                <c:pt idx="22">
                  <c:v>42647</c:v>
                </c:pt>
                <c:pt idx="23">
                  <c:v>42648</c:v>
                </c:pt>
                <c:pt idx="24">
                  <c:v>42649</c:v>
                </c:pt>
                <c:pt idx="25">
                  <c:v>42650</c:v>
                </c:pt>
                <c:pt idx="26">
                  <c:v>42651</c:v>
                </c:pt>
                <c:pt idx="27">
                  <c:v>42652</c:v>
                </c:pt>
                <c:pt idx="28">
                  <c:v>42653</c:v>
                </c:pt>
                <c:pt idx="29">
                  <c:v>42654</c:v>
                </c:pt>
                <c:pt idx="30">
                  <c:v>42655</c:v>
                </c:pt>
                <c:pt idx="31">
                  <c:v>42656</c:v>
                </c:pt>
                <c:pt idx="32">
                  <c:v>42657</c:v>
                </c:pt>
                <c:pt idx="33">
                  <c:v>42658</c:v>
                </c:pt>
                <c:pt idx="34">
                  <c:v>42659</c:v>
                </c:pt>
                <c:pt idx="35">
                  <c:v>42660</c:v>
                </c:pt>
                <c:pt idx="36">
                  <c:v>42661</c:v>
                </c:pt>
                <c:pt idx="37">
                  <c:v>42662</c:v>
                </c:pt>
                <c:pt idx="38">
                  <c:v>42663</c:v>
                </c:pt>
                <c:pt idx="39">
                  <c:v>42664</c:v>
                </c:pt>
                <c:pt idx="40">
                  <c:v>42665</c:v>
                </c:pt>
                <c:pt idx="41">
                  <c:v>42666</c:v>
                </c:pt>
                <c:pt idx="42">
                  <c:v>42667</c:v>
                </c:pt>
                <c:pt idx="43">
                  <c:v>42668</c:v>
                </c:pt>
                <c:pt idx="44">
                  <c:v>42669</c:v>
                </c:pt>
                <c:pt idx="45">
                  <c:v>42670</c:v>
                </c:pt>
                <c:pt idx="46">
                  <c:v>42671</c:v>
                </c:pt>
                <c:pt idx="47">
                  <c:v>42672</c:v>
                </c:pt>
                <c:pt idx="48">
                  <c:v>42673</c:v>
                </c:pt>
                <c:pt idx="49">
                  <c:v>42674</c:v>
                </c:pt>
                <c:pt idx="50">
                  <c:v>42675</c:v>
                </c:pt>
                <c:pt idx="51">
                  <c:v>42676</c:v>
                </c:pt>
                <c:pt idx="52">
                  <c:v>42677</c:v>
                </c:pt>
                <c:pt idx="53">
                  <c:v>42678</c:v>
                </c:pt>
                <c:pt idx="54">
                  <c:v>42679</c:v>
                </c:pt>
                <c:pt idx="55">
                  <c:v>42680</c:v>
                </c:pt>
                <c:pt idx="56">
                  <c:v>42681</c:v>
                </c:pt>
                <c:pt idx="57">
                  <c:v>42682</c:v>
                </c:pt>
                <c:pt idx="58">
                  <c:v>42683</c:v>
                </c:pt>
                <c:pt idx="59">
                  <c:v>42684</c:v>
                </c:pt>
                <c:pt idx="60">
                  <c:v>42685</c:v>
                </c:pt>
                <c:pt idx="61">
                  <c:v>42686</c:v>
                </c:pt>
                <c:pt idx="62">
                  <c:v>42687</c:v>
                </c:pt>
                <c:pt idx="63">
                  <c:v>42688</c:v>
                </c:pt>
                <c:pt idx="64">
                  <c:v>42689</c:v>
                </c:pt>
                <c:pt idx="65">
                  <c:v>42690</c:v>
                </c:pt>
                <c:pt idx="66">
                  <c:v>42691</c:v>
                </c:pt>
                <c:pt idx="67">
                  <c:v>42692</c:v>
                </c:pt>
                <c:pt idx="68">
                  <c:v>42693</c:v>
                </c:pt>
                <c:pt idx="69">
                  <c:v>42694</c:v>
                </c:pt>
                <c:pt idx="70">
                  <c:v>42695</c:v>
                </c:pt>
                <c:pt idx="71">
                  <c:v>42696</c:v>
                </c:pt>
                <c:pt idx="72">
                  <c:v>42697</c:v>
                </c:pt>
                <c:pt idx="73">
                  <c:v>42698</c:v>
                </c:pt>
                <c:pt idx="74">
                  <c:v>42699</c:v>
                </c:pt>
                <c:pt idx="75">
                  <c:v>42700</c:v>
                </c:pt>
                <c:pt idx="76">
                  <c:v>42701</c:v>
                </c:pt>
                <c:pt idx="77">
                  <c:v>42702</c:v>
                </c:pt>
                <c:pt idx="78">
                  <c:v>42703</c:v>
                </c:pt>
                <c:pt idx="79">
                  <c:v>42704</c:v>
                </c:pt>
                <c:pt idx="80">
                  <c:v>42705</c:v>
                </c:pt>
                <c:pt idx="81">
                  <c:v>42706</c:v>
                </c:pt>
                <c:pt idx="82">
                  <c:v>42707</c:v>
                </c:pt>
                <c:pt idx="83">
                  <c:v>42708</c:v>
                </c:pt>
                <c:pt idx="84">
                  <c:v>42709</c:v>
                </c:pt>
                <c:pt idx="85">
                  <c:v>42710</c:v>
                </c:pt>
                <c:pt idx="86">
                  <c:v>42711</c:v>
                </c:pt>
                <c:pt idx="87">
                  <c:v>42712</c:v>
                </c:pt>
                <c:pt idx="88">
                  <c:v>42713</c:v>
                </c:pt>
                <c:pt idx="89">
                  <c:v>42714</c:v>
                </c:pt>
                <c:pt idx="90">
                  <c:v>42715</c:v>
                </c:pt>
                <c:pt idx="91">
                  <c:v>42716</c:v>
                </c:pt>
                <c:pt idx="92">
                  <c:v>42717</c:v>
                </c:pt>
                <c:pt idx="93">
                  <c:v>42718</c:v>
                </c:pt>
                <c:pt idx="94">
                  <c:v>42719</c:v>
                </c:pt>
                <c:pt idx="95">
                  <c:v>42720</c:v>
                </c:pt>
                <c:pt idx="96">
                  <c:v>42721</c:v>
                </c:pt>
                <c:pt idx="97">
                  <c:v>42722</c:v>
                </c:pt>
                <c:pt idx="98">
                  <c:v>42723</c:v>
                </c:pt>
                <c:pt idx="99">
                  <c:v>42724</c:v>
                </c:pt>
                <c:pt idx="100">
                  <c:v>42725</c:v>
                </c:pt>
                <c:pt idx="101">
                  <c:v>42726</c:v>
                </c:pt>
                <c:pt idx="102">
                  <c:v>42727</c:v>
                </c:pt>
                <c:pt idx="103">
                  <c:v>42728</c:v>
                </c:pt>
                <c:pt idx="104">
                  <c:v>42729</c:v>
                </c:pt>
                <c:pt idx="105">
                  <c:v>42730</c:v>
                </c:pt>
                <c:pt idx="106">
                  <c:v>42731</c:v>
                </c:pt>
                <c:pt idx="107">
                  <c:v>42732</c:v>
                </c:pt>
                <c:pt idx="108">
                  <c:v>42733</c:v>
                </c:pt>
                <c:pt idx="109">
                  <c:v>42734</c:v>
                </c:pt>
                <c:pt idx="110">
                  <c:v>42735</c:v>
                </c:pt>
                <c:pt idx="111">
                  <c:v>42736</c:v>
                </c:pt>
                <c:pt idx="112">
                  <c:v>42737</c:v>
                </c:pt>
                <c:pt idx="113">
                  <c:v>42738</c:v>
                </c:pt>
                <c:pt idx="114">
                  <c:v>42739</c:v>
                </c:pt>
                <c:pt idx="115">
                  <c:v>42740</c:v>
                </c:pt>
                <c:pt idx="116">
                  <c:v>42741</c:v>
                </c:pt>
                <c:pt idx="117">
                  <c:v>42742</c:v>
                </c:pt>
                <c:pt idx="118">
                  <c:v>42743</c:v>
                </c:pt>
                <c:pt idx="119">
                  <c:v>42744</c:v>
                </c:pt>
                <c:pt idx="120">
                  <c:v>42745</c:v>
                </c:pt>
                <c:pt idx="121">
                  <c:v>42746</c:v>
                </c:pt>
                <c:pt idx="122">
                  <c:v>42747</c:v>
                </c:pt>
                <c:pt idx="123">
                  <c:v>42748</c:v>
                </c:pt>
                <c:pt idx="124">
                  <c:v>42749</c:v>
                </c:pt>
                <c:pt idx="125">
                  <c:v>42750</c:v>
                </c:pt>
                <c:pt idx="126">
                  <c:v>42751</c:v>
                </c:pt>
                <c:pt idx="127">
                  <c:v>42752</c:v>
                </c:pt>
                <c:pt idx="128">
                  <c:v>42753</c:v>
                </c:pt>
                <c:pt idx="129">
                  <c:v>42754</c:v>
                </c:pt>
                <c:pt idx="130">
                  <c:v>42755</c:v>
                </c:pt>
                <c:pt idx="131">
                  <c:v>42756</c:v>
                </c:pt>
                <c:pt idx="132">
                  <c:v>42757</c:v>
                </c:pt>
                <c:pt idx="133">
                  <c:v>42758</c:v>
                </c:pt>
                <c:pt idx="134">
                  <c:v>42759</c:v>
                </c:pt>
                <c:pt idx="135">
                  <c:v>42760</c:v>
                </c:pt>
                <c:pt idx="136">
                  <c:v>42761</c:v>
                </c:pt>
                <c:pt idx="137">
                  <c:v>42762</c:v>
                </c:pt>
                <c:pt idx="138">
                  <c:v>42763</c:v>
                </c:pt>
                <c:pt idx="139">
                  <c:v>42764</c:v>
                </c:pt>
                <c:pt idx="140">
                  <c:v>42765</c:v>
                </c:pt>
                <c:pt idx="141">
                  <c:v>42766</c:v>
                </c:pt>
                <c:pt idx="142">
                  <c:v>42767</c:v>
                </c:pt>
                <c:pt idx="143">
                  <c:v>42768</c:v>
                </c:pt>
                <c:pt idx="144">
                  <c:v>42769</c:v>
                </c:pt>
                <c:pt idx="145">
                  <c:v>42770</c:v>
                </c:pt>
                <c:pt idx="146">
                  <c:v>42771</c:v>
                </c:pt>
                <c:pt idx="147">
                  <c:v>42772</c:v>
                </c:pt>
                <c:pt idx="148">
                  <c:v>42773</c:v>
                </c:pt>
                <c:pt idx="149">
                  <c:v>42774</c:v>
                </c:pt>
                <c:pt idx="150">
                  <c:v>42775</c:v>
                </c:pt>
                <c:pt idx="151">
                  <c:v>42776</c:v>
                </c:pt>
                <c:pt idx="152">
                  <c:v>42777</c:v>
                </c:pt>
                <c:pt idx="153">
                  <c:v>42778</c:v>
                </c:pt>
                <c:pt idx="154">
                  <c:v>42779</c:v>
                </c:pt>
                <c:pt idx="155">
                  <c:v>42780</c:v>
                </c:pt>
                <c:pt idx="156">
                  <c:v>42781</c:v>
                </c:pt>
                <c:pt idx="157">
                  <c:v>42782</c:v>
                </c:pt>
                <c:pt idx="158">
                  <c:v>42783</c:v>
                </c:pt>
                <c:pt idx="159">
                  <c:v>42784</c:v>
                </c:pt>
                <c:pt idx="160">
                  <c:v>42785</c:v>
                </c:pt>
                <c:pt idx="161">
                  <c:v>42786</c:v>
                </c:pt>
                <c:pt idx="162">
                  <c:v>42787</c:v>
                </c:pt>
                <c:pt idx="163">
                  <c:v>42788</c:v>
                </c:pt>
                <c:pt idx="164">
                  <c:v>42789</c:v>
                </c:pt>
                <c:pt idx="165">
                  <c:v>42790</c:v>
                </c:pt>
                <c:pt idx="166">
                  <c:v>42791</c:v>
                </c:pt>
                <c:pt idx="167">
                  <c:v>42792</c:v>
                </c:pt>
                <c:pt idx="168">
                  <c:v>42793</c:v>
                </c:pt>
                <c:pt idx="169">
                  <c:v>42794</c:v>
                </c:pt>
                <c:pt idx="170">
                  <c:v>42795</c:v>
                </c:pt>
                <c:pt idx="171">
                  <c:v>42796</c:v>
                </c:pt>
                <c:pt idx="172">
                  <c:v>42797</c:v>
                </c:pt>
                <c:pt idx="173">
                  <c:v>42798</c:v>
                </c:pt>
                <c:pt idx="174">
                  <c:v>42799</c:v>
                </c:pt>
                <c:pt idx="175">
                  <c:v>42800</c:v>
                </c:pt>
                <c:pt idx="176">
                  <c:v>42801</c:v>
                </c:pt>
                <c:pt idx="177">
                  <c:v>42802</c:v>
                </c:pt>
                <c:pt idx="178">
                  <c:v>42803</c:v>
                </c:pt>
                <c:pt idx="179">
                  <c:v>42804</c:v>
                </c:pt>
                <c:pt idx="180">
                  <c:v>42805</c:v>
                </c:pt>
              </c:numCache>
            </c:numRef>
          </c:cat>
          <c:val>
            <c:numRef>
              <c:f>'daily log'!$E$200:$E$380</c:f>
              <c:numCache>
                <c:formatCode>_(* #,##0_);_(* \(#,##0\);_(* "-"??_);_(@_)</c:formatCode>
                <c:ptCount val="181"/>
                <c:pt idx="0">
                  <c:v>28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  <c:pt idx="4">
                  <c:v>24</c:v>
                </c:pt>
                <c:pt idx="5">
                  <c:v>8</c:v>
                </c:pt>
                <c:pt idx="6">
                  <c:v>6</c:v>
                </c:pt>
                <c:pt idx="7">
                  <c:v>16</c:v>
                </c:pt>
                <c:pt idx="8">
                  <c:v>36</c:v>
                </c:pt>
                <c:pt idx="9">
                  <c:v>23</c:v>
                </c:pt>
                <c:pt idx="10">
                  <c:v>22</c:v>
                </c:pt>
                <c:pt idx="11">
                  <c:v>17</c:v>
                </c:pt>
                <c:pt idx="12">
                  <c:v>7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11</c:v>
                </c:pt>
                <c:pt idx="20">
                  <c:v>10</c:v>
                </c:pt>
                <c:pt idx="21">
                  <c:v>17</c:v>
                </c:pt>
                <c:pt idx="22">
                  <c:v>27</c:v>
                </c:pt>
                <c:pt idx="23">
                  <c:v>10</c:v>
                </c:pt>
                <c:pt idx="24">
                  <c:v>22</c:v>
                </c:pt>
                <c:pt idx="25">
                  <c:v>8</c:v>
                </c:pt>
                <c:pt idx="26">
                  <c:v>11</c:v>
                </c:pt>
                <c:pt idx="27">
                  <c:v>21</c:v>
                </c:pt>
                <c:pt idx="28">
                  <c:v>14</c:v>
                </c:pt>
                <c:pt idx="29">
                  <c:v>28</c:v>
                </c:pt>
                <c:pt idx="30">
                  <c:v>7</c:v>
                </c:pt>
                <c:pt idx="31">
                  <c:v>14</c:v>
                </c:pt>
                <c:pt idx="32">
                  <c:v>24</c:v>
                </c:pt>
                <c:pt idx="33">
                  <c:v>15</c:v>
                </c:pt>
                <c:pt idx="34">
                  <c:v>14</c:v>
                </c:pt>
                <c:pt idx="35">
                  <c:v>0</c:v>
                </c:pt>
                <c:pt idx="36">
                  <c:v>24</c:v>
                </c:pt>
                <c:pt idx="37">
                  <c:v>23</c:v>
                </c:pt>
                <c:pt idx="38">
                  <c:v>20</c:v>
                </c:pt>
                <c:pt idx="39">
                  <c:v>23</c:v>
                </c:pt>
                <c:pt idx="40">
                  <c:v>20</c:v>
                </c:pt>
                <c:pt idx="41">
                  <c:v>12</c:v>
                </c:pt>
                <c:pt idx="42">
                  <c:v>0</c:v>
                </c:pt>
                <c:pt idx="43">
                  <c:v>19</c:v>
                </c:pt>
                <c:pt idx="44">
                  <c:v>0</c:v>
                </c:pt>
                <c:pt idx="45">
                  <c:v>16</c:v>
                </c:pt>
                <c:pt idx="46">
                  <c:v>26</c:v>
                </c:pt>
                <c:pt idx="47">
                  <c:v>20</c:v>
                </c:pt>
                <c:pt idx="48">
                  <c:v>4</c:v>
                </c:pt>
                <c:pt idx="49">
                  <c:v>18</c:v>
                </c:pt>
                <c:pt idx="50">
                  <c:v>27</c:v>
                </c:pt>
                <c:pt idx="51">
                  <c:v>17</c:v>
                </c:pt>
                <c:pt idx="52">
                  <c:v>25</c:v>
                </c:pt>
                <c:pt idx="53">
                  <c:v>29</c:v>
                </c:pt>
                <c:pt idx="54">
                  <c:v>13</c:v>
                </c:pt>
                <c:pt idx="55">
                  <c:v>1</c:v>
                </c:pt>
                <c:pt idx="56">
                  <c:v>24</c:v>
                </c:pt>
                <c:pt idx="57">
                  <c:v>21</c:v>
                </c:pt>
                <c:pt idx="58">
                  <c:v>25</c:v>
                </c:pt>
                <c:pt idx="59">
                  <c:v>9</c:v>
                </c:pt>
                <c:pt idx="60">
                  <c:v>17</c:v>
                </c:pt>
                <c:pt idx="61">
                  <c:v>26</c:v>
                </c:pt>
                <c:pt idx="62">
                  <c:v>16</c:v>
                </c:pt>
                <c:pt idx="63">
                  <c:v>19</c:v>
                </c:pt>
                <c:pt idx="64">
                  <c:v>17</c:v>
                </c:pt>
                <c:pt idx="65">
                  <c:v>0</c:v>
                </c:pt>
                <c:pt idx="66">
                  <c:v>23</c:v>
                </c:pt>
                <c:pt idx="67">
                  <c:v>19</c:v>
                </c:pt>
                <c:pt idx="68">
                  <c:v>9</c:v>
                </c:pt>
                <c:pt idx="69">
                  <c:v>10</c:v>
                </c:pt>
                <c:pt idx="70">
                  <c:v>20</c:v>
                </c:pt>
                <c:pt idx="71">
                  <c:v>21</c:v>
                </c:pt>
                <c:pt idx="72">
                  <c:v>16</c:v>
                </c:pt>
                <c:pt idx="73">
                  <c:v>3</c:v>
                </c:pt>
                <c:pt idx="74">
                  <c:v>14</c:v>
                </c:pt>
                <c:pt idx="75">
                  <c:v>19</c:v>
                </c:pt>
                <c:pt idx="76">
                  <c:v>8</c:v>
                </c:pt>
                <c:pt idx="77">
                  <c:v>0</c:v>
                </c:pt>
                <c:pt idx="78">
                  <c:v>21</c:v>
                </c:pt>
                <c:pt idx="79">
                  <c:v>15</c:v>
                </c:pt>
                <c:pt idx="80">
                  <c:v>24</c:v>
                </c:pt>
                <c:pt idx="81">
                  <c:v>7</c:v>
                </c:pt>
                <c:pt idx="82">
                  <c:v>18</c:v>
                </c:pt>
                <c:pt idx="83">
                  <c:v>6</c:v>
                </c:pt>
                <c:pt idx="84">
                  <c:v>22</c:v>
                </c:pt>
                <c:pt idx="85">
                  <c:v>27</c:v>
                </c:pt>
                <c:pt idx="86">
                  <c:v>11</c:v>
                </c:pt>
                <c:pt idx="87">
                  <c:v>18</c:v>
                </c:pt>
                <c:pt idx="88">
                  <c:v>24</c:v>
                </c:pt>
                <c:pt idx="89">
                  <c:v>17</c:v>
                </c:pt>
                <c:pt idx="90">
                  <c:v>0</c:v>
                </c:pt>
                <c:pt idx="91">
                  <c:v>7</c:v>
                </c:pt>
                <c:pt idx="92">
                  <c:v>14</c:v>
                </c:pt>
                <c:pt idx="93">
                  <c:v>0</c:v>
                </c:pt>
                <c:pt idx="94">
                  <c:v>12</c:v>
                </c:pt>
                <c:pt idx="95">
                  <c:v>14</c:v>
                </c:pt>
                <c:pt idx="96">
                  <c:v>5</c:v>
                </c:pt>
                <c:pt idx="97">
                  <c:v>2</c:v>
                </c:pt>
                <c:pt idx="98">
                  <c:v>0</c:v>
                </c:pt>
                <c:pt idx="99">
                  <c:v>20</c:v>
                </c:pt>
                <c:pt idx="100">
                  <c:v>15</c:v>
                </c:pt>
                <c:pt idx="101">
                  <c:v>18</c:v>
                </c:pt>
                <c:pt idx="102">
                  <c:v>10</c:v>
                </c:pt>
                <c:pt idx="103">
                  <c:v>9</c:v>
                </c:pt>
                <c:pt idx="104">
                  <c:v>10</c:v>
                </c:pt>
                <c:pt idx="105">
                  <c:v>0</c:v>
                </c:pt>
                <c:pt idx="106">
                  <c:v>10</c:v>
                </c:pt>
                <c:pt idx="107">
                  <c:v>16</c:v>
                </c:pt>
                <c:pt idx="108">
                  <c:v>23</c:v>
                </c:pt>
                <c:pt idx="109">
                  <c:v>30</c:v>
                </c:pt>
                <c:pt idx="110">
                  <c:v>1</c:v>
                </c:pt>
                <c:pt idx="111">
                  <c:v>9</c:v>
                </c:pt>
                <c:pt idx="112">
                  <c:v>8</c:v>
                </c:pt>
                <c:pt idx="113">
                  <c:v>0</c:v>
                </c:pt>
                <c:pt idx="114">
                  <c:v>8</c:v>
                </c:pt>
                <c:pt idx="115">
                  <c:v>9</c:v>
                </c:pt>
                <c:pt idx="116">
                  <c:v>7</c:v>
                </c:pt>
                <c:pt idx="117">
                  <c:v>5</c:v>
                </c:pt>
                <c:pt idx="118">
                  <c:v>5</c:v>
                </c:pt>
                <c:pt idx="119">
                  <c:v>15</c:v>
                </c:pt>
                <c:pt idx="120">
                  <c:v>19</c:v>
                </c:pt>
                <c:pt idx="121">
                  <c:v>8</c:v>
                </c:pt>
                <c:pt idx="122">
                  <c:v>19</c:v>
                </c:pt>
                <c:pt idx="123">
                  <c:v>2</c:v>
                </c:pt>
                <c:pt idx="124">
                  <c:v>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16</c:v>
                </c:pt>
                <c:pt idx="129">
                  <c:v>24</c:v>
                </c:pt>
                <c:pt idx="130">
                  <c:v>25</c:v>
                </c:pt>
                <c:pt idx="131">
                  <c:v>15</c:v>
                </c:pt>
                <c:pt idx="132">
                  <c:v>9</c:v>
                </c:pt>
                <c:pt idx="133">
                  <c:v>23</c:v>
                </c:pt>
                <c:pt idx="134">
                  <c:v>13</c:v>
                </c:pt>
                <c:pt idx="135">
                  <c:v>20</c:v>
                </c:pt>
                <c:pt idx="136">
                  <c:v>21</c:v>
                </c:pt>
                <c:pt idx="137">
                  <c:v>0</c:v>
                </c:pt>
                <c:pt idx="138">
                  <c:v>9</c:v>
                </c:pt>
                <c:pt idx="139">
                  <c:v>7</c:v>
                </c:pt>
                <c:pt idx="140">
                  <c:v>22</c:v>
                </c:pt>
                <c:pt idx="141">
                  <c:v>15</c:v>
                </c:pt>
                <c:pt idx="142">
                  <c:v>20</c:v>
                </c:pt>
                <c:pt idx="143">
                  <c:v>12</c:v>
                </c:pt>
                <c:pt idx="144">
                  <c:v>18</c:v>
                </c:pt>
                <c:pt idx="145">
                  <c:v>3</c:v>
                </c:pt>
                <c:pt idx="146">
                  <c:v>22</c:v>
                </c:pt>
                <c:pt idx="147">
                  <c:v>15</c:v>
                </c:pt>
                <c:pt idx="148">
                  <c:v>0</c:v>
                </c:pt>
                <c:pt idx="149">
                  <c:v>9</c:v>
                </c:pt>
                <c:pt idx="150">
                  <c:v>14</c:v>
                </c:pt>
                <c:pt idx="151">
                  <c:v>34</c:v>
                </c:pt>
                <c:pt idx="152">
                  <c:v>12</c:v>
                </c:pt>
                <c:pt idx="153">
                  <c:v>16</c:v>
                </c:pt>
                <c:pt idx="154">
                  <c:v>11</c:v>
                </c:pt>
                <c:pt idx="155">
                  <c:v>20</c:v>
                </c:pt>
                <c:pt idx="156">
                  <c:v>11</c:v>
                </c:pt>
                <c:pt idx="157">
                  <c:v>0</c:v>
                </c:pt>
                <c:pt idx="158">
                  <c:v>12</c:v>
                </c:pt>
                <c:pt idx="159">
                  <c:v>22</c:v>
                </c:pt>
                <c:pt idx="160">
                  <c:v>17</c:v>
                </c:pt>
                <c:pt idx="161">
                  <c:v>17</c:v>
                </c:pt>
                <c:pt idx="162">
                  <c:v>15</c:v>
                </c:pt>
                <c:pt idx="163">
                  <c:v>17</c:v>
                </c:pt>
                <c:pt idx="164">
                  <c:v>20</c:v>
                </c:pt>
                <c:pt idx="165">
                  <c:v>8</c:v>
                </c:pt>
                <c:pt idx="166">
                  <c:v>9</c:v>
                </c:pt>
                <c:pt idx="167">
                  <c:v>2</c:v>
                </c:pt>
                <c:pt idx="168">
                  <c:v>29</c:v>
                </c:pt>
                <c:pt idx="169">
                  <c:v>21</c:v>
                </c:pt>
                <c:pt idx="170">
                  <c:v>17</c:v>
                </c:pt>
                <c:pt idx="171">
                  <c:v>22</c:v>
                </c:pt>
                <c:pt idx="172">
                  <c:v>17</c:v>
                </c:pt>
                <c:pt idx="173">
                  <c:v>21</c:v>
                </c:pt>
                <c:pt idx="174">
                  <c:v>3</c:v>
                </c:pt>
                <c:pt idx="175">
                  <c:v>0</c:v>
                </c:pt>
                <c:pt idx="176">
                  <c:v>19</c:v>
                </c:pt>
                <c:pt idx="177">
                  <c:v>20</c:v>
                </c:pt>
                <c:pt idx="178">
                  <c:v>9</c:v>
                </c:pt>
                <c:pt idx="179">
                  <c:v>4</c:v>
                </c:pt>
                <c:pt idx="180">
                  <c:v>10</c:v>
                </c:pt>
              </c:numCache>
            </c:numRef>
          </c:val>
          <c:extLst/>
        </c:ser>
        <c:ser>
          <c:idx val="2"/>
          <c:order val="1"/>
          <c:tx>
            <c:v>HV Miles</c:v>
          </c:tx>
          <c:spPr>
            <a:solidFill>
              <a:srgbClr val="F56900"/>
            </a:solidFill>
          </c:spPr>
          <c:invertIfNegative val="0"/>
          <c:cat>
            <c:numRef>
              <c:f>'daily log'!$A$200:$A$380</c:f>
              <c:numCache>
                <c:formatCode>[$-409]ddd\ \-\ mmm\ dd</c:formatCode>
                <c:ptCount val="181"/>
                <c:pt idx="0">
                  <c:v>42625</c:v>
                </c:pt>
                <c:pt idx="1">
                  <c:v>42626</c:v>
                </c:pt>
                <c:pt idx="2">
                  <c:v>42627</c:v>
                </c:pt>
                <c:pt idx="3">
                  <c:v>42628</c:v>
                </c:pt>
                <c:pt idx="4">
                  <c:v>42629</c:v>
                </c:pt>
                <c:pt idx="5">
                  <c:v>42630</c:v>
                </c:pt>
                <c:pt idx="6">
                  <c:v>42631</c:v>
                </c:pt>
                <c:pt idx="7">
                  <c:v>42632</c:v>
                </c:pt>
                <c:pt idx="8">
                  <c:v>42633</c:v>
                </c:pt>
                <c:pt idx="9">
                  <c:v>42634</c:v>
                </c:pt>
                <c:pt idx="10">
                  <c:v>42635</c:v>
                </c:pt>
                <c:pt idx="11">
                  <c:v>42636</c:v>
                </c:pt>
                <c:pt idx="12">
                  <c:v>42637</c:v>
                </c:pt>
                <c:pt idx="13">
                  <c:v>42638</c:v>
                </c:pt>
                <c:pt idx="14">
                  <c:v>42639</c:v>
                </c:pt>
                <c:pt idx="15">
                  <c:v>42640</c:v>
                </c:pt>
                <c:pt idx="16">
                  <c:v>42641</c:v>
                </c:pt>
                <c:pt idx="17">
                  <c:v>42642</c:v>
                </c:pt>
                <c:pt idx="18">
                  <c:v>42643</c:v>
                </c:pt>
                <c:pt idx="19">
                  <c:v>42644</c:v>
                </c:pt>
                <c:pt idx="20">
                  <c:v>42645</c:v>
                </c:pt>
                <c:pt idx="21">
                  <c:v>42646</c:v>
                </c:pt>
                <c:pt idx="22">
                  <c:v>42647</c:v>
                </c:pt>
                <c:pt idx="23">
                  <c:v>42648</c:v>
                </c:pt>
                <c:pt idx="24">
                  <c:v>42649</c:v>
                </c:pt>
                <c:pt idx="25">
                  <c:v>42650</c:v>
                </c:pt>
                <c:pt idx="26">
                  <c:v>42651</c:v>
                </c:pt>
                <c:pt idx="27">
                  <c:v>42652</c:v>
                </c:pt>
                <c:pt idx="28">
                  <c:v>42653</c:v>
                </c:pt>
                <c:pt idx="29">
                  <c:v>42654</c:v>
                </c:pt>
                <c:pt idx="30">
                  <c:v>42655</c:v>
                </c:pt>
                <c:pt idx="31">
                  <c:v>42656</c:v>
                </c:pt>
                <c:pt idx="32">
                  <c:v>42657</c:v>
                </c:pt>
                <c:pt idx="33">
                  <c:v>42658</c:v>
                </c:pt>
                <c:pt idx="34">
                  <c:v>42659</c:v>
                </c:pt>
                <c:pt idx="35">
                  <c:v>42660</c:v>
                </c:pt>
                <c:pt idx="36">
                  <c:v>42661</c:v>
                </c:pt>
                <c:pt idx="37">
                  <c:v>42662</c:v>
                </c:pt>
                <c:pt idx="38">
                  <c:v>42663</c:v>
                </c:pt>
                <c:pt idx="39">
                  <c:v>42664</c:v>
                </c:pt>
                <c:pt idx="40">
                  <c:v>42665</c:v>
                </c:pt>
                <c:pt idx="41">
                  <c:v>42666</c:v>
                </c:pt>
                <c:pt idx="42">
                  <c:v>42667</c:v>
                </c:pt>
                <c:pt idx="43">
                  <c:v>42668</c:v>
                </c:pt>
                <c:pt idx="44">
                  <c:v>42669</c:v>
                </c:pt>
                <c:pt idx="45">
                  <c:v>42670</c:v>
                </c:pt>
                <c:pt idx="46">
                  <c:v>42671</c:v>
                </c:pt>
                <c:pt idx="47">
                  <c:v>42672</c:v>
                </c:pt>
                <c:pt idx="48">
                  <c:v>42673</c:v>
                </c:pt>
                <c:pt idx="49">
                  <c:v>42674</c:v>
                </c:pt>
                <c:pt idx="50">
                  <c:v>42675</c:v>
                </c:pt>
                <c:pt idx="51">
                  <c:v>42676</c:v>
                </c:pt>
                <c:pt idx="52">
                  <c:v>42677</c:v>
                </c:pt>
                <c:pt idx="53">
                  <c:v>42678</c:v>
                </c:pt>
                <c:pt idx="54">
                  <c:v>42679</c:v>
                </c:pt>
                <c:pt idx="55">
                  <c:v>42680</c:v>
                </c:pt>
                <c:pt idx="56">
                  <c:v>42681</c:v>
                </c:pt>
                <c:pt idx="57">
                  <c:v>42682</c:v>
                </c:pt>
                <c:pt idx="58">
                  <c:v>42683</c:v>
                </c:pt>
                <c:pt idx="59">
                  <c:v>42684</c:v>
                </c:pt>
                <c:pt idx="60">
                  <c:v>42685</c:v>
                </c:pt>
                <c:pt idx="61">
                  <c:v>42686</c:v>
                </c:pt>
                <c:pt idx="62">
                  <c:v>42687</c:v>
                </c:pt>
                <c:pt idx="63">
                  <c:v>42688</c:v>
                </c:pt>
                <c:pt idx="64">
                  <c:v>42689</c:v>
                </c:pt>
                <c:pt idx="65">
                  <c:v>42690</c:v>
                </c:pt>
                <c:pt idx="66">
                  <c:v>42691</c:v>
                </c:pt>
                <c:pt idx="67">
                  <c:v>42692</c:v>
                </c:pt>
                <c:pt idx="68">
                  <c:v>42693</c:v>
                </c:pt>
                <c:pt idx="69">
                  <c:v>42694</c:v>
                </c:pt>
                <c:pt idx="70">
                  <c:v>42695</c:v>
                </c:pt>
                <c:pt idx="71">
                  <c:v>42696</c:v>
                </c:pt>
                <c:pt idx="72">
                  <c:v>42697</c:v>
                </c:pt>
                <c:pt idx="73">
                  <c:v>42698</c:v>
                </c:pt>
                <c:pt idx="74">
                  <c:v>42699</c:v>
                </c:pt>
                <c:pt idx="75">
                  <c:v>42700</c:v>
                </c:pt>
                <c:pt idx="76">
                  <c:v>42701</c:v>
                </c:pt>
                <c:pt idx="77">
                  <c:v>42702</c:v>
                </c:pt>
                <c:pt idx="78">
                  <c:v>42703</c:v>
                </c:pt>
                <c:pt idx="79">
                  <c:v>42704</c:v>
                </c:pt>
                <c:pt idx="80">
                  <c:v>42705</c:v>
                </c:pt>
                <c:pt idx="81">
                  <c:v>42706</c:v>
                </c:pt>
                <c:pt idx="82">
                  <c:v>42707</c:v>
                </c:pt>
                <c:pt idx="83">
                  <c:v>42708</c:v>
                </c:pt>
                <c:pt idx="84">
                  <c:v>42709</c:v>
                </c:pt>
                <c:pt idx="85">
                  <c:v>42710</c:v>
                </c:pt>
                <c:pt idx="86">
                  <c:v>42711</c:v>
                </c:pt>
                <c:pt idx="87">
                  <c:v>42712</c:v>
                </c:pt>
                <c:pt idx="88">
                  <c:v>42713</c:v>
                </c:pt>
                <c:pt idx="89">
                  <c:v>42714</c:v>
                </c:pt>
                <c:pt idx="90">
                  <c:v>42715</c:v>
                </c:pt>
                <c:pt idx="91">
                  <c:v>42716</c:v>
                </c:pt>
                <c:pt idx="92">
                  <c:v>42717</c:v>
                </c:pt>
                <c:pt idx="93">
                  <c:v>42718</c:v>
                </c:pt>
                <c:pt idx="94">
                  <c:v>42719</c:v>
                </c:pt>
                <c:pt idx="95">
                  <c:v>42720</c:v>
                </c:pt>
                <c:pt idx="96">
                  <c:v>42721</c:v>
                </c:pt>
                <c:pt idx="97">
                  <c:v>42722</c:v>
                </c:pt>
                <c:pt idx="98">
                  <c:v>42723</c:v>
                </c:pt>
                <c:pt idx="99">
                  <c:v>42724</c:v>
                </c:pt>
                <c:pt idx="100">
                  <c:v>42725</c:v>
                </c:pt>
                <c:pt idx="101">
                  <c:v>42726</c:v>
                </c:pt>
                <c:pt idx="102">
                  <c:v>42727</c:v>
                </c:pt>
                <c:pt idx="103">
                  <c:v>42728</c:v>
                </c:pt>
                <c:pt idx="104">
                  <c:v>42729</c:v>
                </c:pt>
                <c:pt idx="105">
                  <c:v>42730</c:v>
                </c:pt>
                <c:pt idx="106">
                  <c:v>42731</c:v>
                </c:pt>
                <c:pt idx="107">
                  <c:v>42732</c:v>
                </c:pt>
                <c:pt idx="108">
                  <c:v>42733</c:v>
                </c:pt>
                <c:pt idx="109">
                  <c:v>42734</c:v>
                </c:pt>
                <c:pt idx="110">
                  <c:v>42735</c:v>
                </c:pt>
                <c:pt idx="111">
                  <c:v>42736</c:v>
                </c:pt>
                <c:pt idx="112">
                  <c:v>42737</c:v>
                </c:pt>
                <c:pt idx="113">
                  <c:v>42738</c:v>
                </c:pt>
                <c:pt idx="114">
                  <c:v>42739</c:v>
                </c:pt>
                <c:pt idx="115">
                  <c:v>42740</c:v>
                </c:pt>
                <c:pt idx="116">
                  <c:v>42741</c:v>
                </c:pt>
                <c:pt idx="117">
                  <c:v>42742</c:v>
                </c:pt>
                <c:pt idx="118">
                  <c:v>42743</c:v>
                </c:pt>
                <c:pt idx="119">
                  <c:v>42744</c:v>
                </c:pt>
                <c:pt idx="120">
                  <c:v>42745</c:v>
                </c:pt>
                <c:pt idx="121">
                  <c:v>42746</c:v>
                </c:pt>
                <c:pt idx="122">
                  <c:v>42747</c:v>
                </c:pt>
                <c:pt idx="123">
                  <c:v>42748</c:v>
                </c:pt>
                <c:pt idx="124">
                  <c:v>42749</c:v>
                </c:pt>
                <c:pt idx="125">
                  <c:v>42750</c:v>
                </c:pt>
                <c:pt idx="126">
                  <c:v>42751</c:v>
                </c:pt>
                <c:pt idx="127">
                  <c:v>42752</c:v>
                </c:pt>
                <c:pt idx="128">
                  <c:v>42753</c:v>
                </c:pt>
                <c:pt idx="129">
                  <c:v>42754</c:v>
                </c:pt>
                <c:pt idx="130">
                  <c:v>42755</c:v>
                </c:pt>
                <c:pt idx="131">
                  <c:v>42756</c:v>
                </c:pt>
                <c:pt idx="132">
                  <c:v>42757</c:v>
                </c:pt>
                <c:pt idx="133">
                  <c:v>42758</c:v>
                </c:pt>
                <c:pt idx="134">
                  <c:v>42759</c:v>
                </c:pt>
                <c:pt idx="135">
                  <c:v>42760</c:v>
                </c:pt>
                <c:pt idx="136">
                  <c:v>42761</c:v>
                </c:pt>
                <c:pt idx="137">
                  <c:v>42762</c:v>
                </c:pt>
                <c:pt idx="138">
                  <c:v>42763</c:v>
                </c:pt>
                <c:pt idx="139">
                  <c:v>42764</c:v>
                </c:pt>
                <c:pt idx="140">
                  <c:v>42765</c:v>
                </c:pt>
                <c:pt idx="141">
                  <c:v>42766</c:v>
                </c:pt>
                <c:pt idx="142">
                  <c:v>42767</c:v>
                </c:pt>
                <c:pt idx="143">
                  <c:v>42768</c:v>
                </c:pt>
                <c:pt idx="144">
                  <c:v>42769</c:v>
                </c:pt>
                <c:pt idx="145">
                  <c:v>42770</c:v>
                </c:pt>
                <c:pt idx="146">
                  <c:v>42771</c:v>
                </c:pt>
                <c:pt idx="147">
                  <c:v>42772</c:v>
                </c:pt>
                <c:pt idx="148">
                  <c:v>42773</c:v>
                </c:pt>
                <c:pt idx="149">
                  <c:v>42774</c:v>
                </c:pt>
                <c:pt idx="150">
                  <c:v>42775</c:v>
                </c:pt>
                <c:pt idx="151">
                  <c:v>42776</c:v>
                </c:pt>
                <c:pt idx="152">
                  <c:v>42777</c:v>
                </c:pt>
                <c:pt idx="153">
                  <c:v>42778</c:v>
                </c:pt>
                <c:pt idx="154">
                  <c:v>42779</c:v>
                </c:pt>
                <c:pt idx="155">
                  <c:v>42780</c:v>
                </c:pt>
                <c:pt idx="156">
                  <c:v>42781</c:v>
                </c:pt>
                <c:pt idx="157">
                  <c:v>42782</c:v>
                </c:pt>
                <c:pt idx="158">
                  <c:v>42783</c:v>
                </c:pt>
                <c:pt idx="159">
                  <c:v>42784</c:v>
                </c:pt>
                <c:pt idx="160">
                  <c:v>42785</c:v>
                </c:pt>
                <c:pt idx="161">
                  <c:v>42786</c:v>
                </c:pt>
                <c:pt idx="162">
                  <c:v>42787</c:v>
                </c:pt>
                <c:pt idx="163">
                  <c:v>42788</c:v>
                </c:pt>
                <c:pt idx="164">
                  <c:v>42789</c:v>
                </c:pt>
                <c:pt idx="165">
                  <c:v>42790</c:v>
                </c:pt>
                <c:pt idx="166">
                  <c:v>42791</c:v>
                </c:pt>
                <c:pt idx="167">
                  <c:v>42792</c:v>
                </c:pt>
                <c:pt idx="168">
                  <c:v>42793</c:v>
                </c:pt>
                <c:pt idx="169">
                  <c:v>42794</c:v>
                </c:pt>
                <c:pt idx="170">
                  <c:v>42795</c:v>
                </c:pt>
                <c:pt idx="171">
                  <c:v>42796</c:v>
                </c:pt>
                <c:pt idx="172">
                  <c:v>42797</c:v>
                </c:pt>
                <c:pt idx="173">
                  <c:v>42798</c:v>
                </c:pt>
                <c:pt idx="174">
                  <c:v>42799</c:v>
                </c:pt>
                <c:pt idx="175">
                  <c:v>42800</c:v>
                </c:pt>
                <c:pt idx="176">
                  <c:v>42801</c:v>
                </c:pt>
                <c:pt idx="177">
                  <c:v>42802</c:v>
                </c:pt>
                <c:pt idx="178">
                  <c:v>42803</c:v>
                </c:pt>
                <c:pt idx="179">
                  <c:v>42804</c:v>
                </c:pt>
                <c:pt idx="180">
                  <c:v>42805</c:v>
                </c:pt>
              </c:numCache>
            </c:numRef>
          </c:cat>
          <c:val>
            <c:numRef>
              <c:f>'daily log'!$F$200:$F$380</c:f>
              <c:numCache>
                <c:formatCode>_(* #,##0_);_(* \(#,##0\);_(* "-"??_);_(@_)</c:formatCode>
                <c:ptCount val="181"/>
                <c:pt idx="0">
                  <c:v>24</c:v>
                </c:pt>
                <c:pt idx="1">
                  <c:v>28</c:v>
                </c:pt>
                <c:pt idx="2">
                  <c:v>34</c:v>
                </c:pt>
                <c:pt idx="3">
                  <c:v>26</c:v>
                </c:pt>
                <c:pt idx="4">
                  <c:v>18</c:v>
                </c:pt>
                <c:pt idx="5">
                  <c:v>0</c:v>
                </c:pt>
                <c:pt idx="6">
                  <c:v>0</c:v>
                </c:pt>
                <c:pt idx="7">
                  <c:v>34</c:v>
                </c:pt>
                <c:pt idx="8">
                  <c:v>73</c:v>
                </c:pt>
                <c:pt idx="9">
                  <c:v>15</c:v>
                </c:pt>
                <c:pt idx="10">
                  <c:v>31</c:v>
                </c:pt>
                <c:pt idx="11">
                  <c:v>12</c:v>
                </c:pt>
                <c:pt idx="12">
                  <c:v>172</c:v>
                </c:pt>
                <c:pt idx="13">
                  <c:v>8</c:v>
                </c:pt>
                <c:pt idx="14">
                  <c:v>7</c:v>
                </c:pt>
                <c:pt idx="15">
                  <c:v>36</c:v>
                </c:pt>
                <c:pt idx="16">
                  <c:v>7</c:v>
                </c:pt>
                <c:pt idx="17">
                  <c:v>6</c:v>
                </c:pt>
                <c:pt idx="18">
                  <c:v>41</c:v>
                </c:pt>
                <c:pt idx="19">
                  <c:v>174</c:v>
                </c:pt>
                <c:pt idx="20">
                  <c:v>0</c:v>
                </c:pt>
                <c:pt idx="21">
                  <c:v>28</c:v>
                </c:pt>
                <c:pt idx="22">
                  <c:v>69</c:v>
                </c:pt>
                <c:pt idx="23">
                  <c:v>10</c:v>
                </c:pt>
                <c:pt idx="24">
                  <c:v>26</c:v>
                </c:pt>
                <c:pt idx="25">
                  <c:v>0</c:v>
                </c:pt>
                <c:pt idx="26">
                  <c:v>0</c:v>
                </c:pt>
                <c:pt idx="27">
                  <c:v>18</c:v>
                </c:pt>
                <c:pt idx="28">
                  <c:v>32</c:v>
                </c:pt>
                <c:pt idx="29">
                  <c:v>22</c:v>
                </c:pt>
                <c:pt idx="30">
                  <c:v>0</c:v>
                </c:pt>
                <c:pt idx="31">
                  <c:v>0</c:v>
                </c:pt>
                <c:pt idx="32">
                  <c:v>27</c:v>
                </c:pt>
                <c:pt idx="33">
                  <c:v>43</c:v>
                </c:pt>
                <c:pt idx="34">
                  <c:v>1</c:v>
                </c:pt>
                <c:pt idx="35">
                  <c:v>0</c:v>
                </c:pt>
                <c:pt idx="36">
                  <c:v>21</c:v>
                </c:pt>
                <c:pt idx="37">
                  <c:v>14</c:v>
                </c:pt>
                <c:pt idx="38">
                  <c:v>3</c:v>
                </c:pt>
                <c:pt idx="39">
                  <c:v>94</c:v>
                </c:pt>
                <c:pt idx="40">
                  <c:v>61</c:v>
                </c:pt>
                <c:pt idx="41">
                  <c:v>7</c:v>
                </c:pt>
                <c:pt idx="42">
                  <c:v>0</c:v>
                </c:pt>
                <c:pt idx="43">
                  <c:v>31</c:v>
                </c:pt>
                <c:pt idx="44">
                  <c:v>0</c:v>
                </c:pt>
                <c:pt idx="45">
                  <c:v>38</c:v>
                </c:pt>
                <c:pt idx="46">
                  <c:v>30</c:v>
                </c:pt>
                <c:pt idx="47">
                  <c:v>36</c:v>
                </c:pt>
                <c:pt idx="48">
                  <c:v>0</c:v>
                </c:pt>
                <c:pt idx="49">
                  <c:v>26</c:v>
                </c:pt>
                <c:pt idx="50">
                  <c:v>38</c:v>
                </c:pt>
                <c:pt idx="51">
                  <c:v>29</c:v>
                </c:pt>
                <c:pt idx="52">
                  <c:v>21</c:v>
                </c:pt>
                <c:pt idx="53">
                  <c:v>35</c:v>
                </c:pt>
                <c:pt idx="54">
                  <c:v>35</c:v>
                </c:pt>
                <c:pt idx="55">
                  <c:v>0</c:v>
                </c:pt>
                <c:pt idx="56">
                  <c:v>13</c:v>
                </c:pt>
                <c:pt idx="57">
                  <c:v>6</c:v>
                </c:pt>
                <c:pt idx="58">
                  <c:v>22</c:v>
                </c:pt>
                <c:pt idx="59">
                  <c:v>30</c:v>
                </c:pt>
                <c:pt idx="60">
                  <c:v>29</c:v>
                </c:pt>
                <c:pt idx="61">
                  <c:v>59</c:v>
                </c:pt>
                <c:pt idx="62">
                  <c:v>12</c:v>
                </c:pt>
                <c:pt idx="63">
                  <c:v>20</c:v>
                </c:pt>
                <c:pt idx="64">
                  <c:v>50</c:v>
                </c:pt>
                <c:pt idx="65">
                  <c:v>0</c:v>
                </c:pt>
                <c:pt idx="66">
                  <c:v>16</c:v>
                </c:pt>
                <c:pt idx="67">
                  <c:v>36</c:v>
                </c:pt>
                <c:pt idx="68">
                  <c:v>15</c:v>
                </c:pt>
                <c:pt idx="69">
                  <c:v>5</c:v>
                </c:pt>
                <c:pt idx="70">
                  <c:v>16</c:v>
                </c:pt>
                <c:pt idx="71">
                  <c:v>24</c:v>
                </c:pt>
                <c:pt idx="72">
                  <c:v>30</c:v>
                </c:pt>
                <c:pt idx="73">
                  <c:v>0</c:v>
                </c:pt>
                <c:pt idx="74">
                  <c:v>3</c:v>
                </c:pt>
                <c:pt idx="75">
                  <c:v>109</c:v>
                </c:pt>
                <c:pt idx="76">
                  <c:v>0</c:v>
                </c:pt>
                <c:pt idx="77">
                  <c:v>0</c:v>
                </c:pt>
                <c:pt idx="78">
                  <c:v>30</c:v>
                </c:pt>
                <c:pt idx="79">
                  <c:v>30</c:v>
                </c:pt>
                <c:pt idx="80">
                  <c:v>70</c:v>
                </c:pt>
                <c:pt idx="81">
                  <c:v>33</c:v>
                </c:pt>
                <c:pt idx="82">
                  <c:v>42</c:v>
                </c:pt>
                <c:pt idx="83">
                  <c:v>4</c:v>
                </c:pt>
                <c:pt idx="84">
                  <c:v>38</c:v>
                </c:pt>
                <c:pt idx="85">
                  <c:v>56</c:v>
                </c:pt>
                <c:pt idx="86">
                  <c:v>43</c:v>
                </c:pt>
                <c:pt idx="87">
                  <c:v>35</c:v>
                </c:pt>
                <c:pt idx="88">
                  <c:v>42</c:v>
                </c:pt>
                <c:pt idx="89">
                  <c:v>78</c:v>
                </c:pt>
                <c:pt idx="90">
                  <c:v>0</c:v>
                </c:pt>
                <c:pt idx="91">
                  <c:v>25</c:v>
                </c:pt>
                <c:pt idx="92">
                  <c:v>28</c:v>
                </c:pt>
                <c:pt idx="93">
                  <c:v>0</c:v>
                </c:pt>
                <c:pt idx="94">
                  <c:v>35</c:v>
                </c:pt>
                <c:pt idx="95">
                  <c:v>52</c:v>
                </c:pt>
                <c:pt idx="96">
                  <c:v>19</c:v>
                </c:pt>
                <c:pt idx="97">
                  <c:v>6</c:v>
                </c:pt>
                <c:pt idx="98">
                  <c:v>0</c:v>
                </c:pt>
                <c:pt idx="99">
                  <c:v>37</c:v>
                </c:pt>
                <c:pt idx="100">
                  <c:v>56</c:v>
                </c:pt>
                <c:pt idx="101">
                  <c:v>28</c:v>
                </c:pt>
                <c:pt idx="102">
                  <c:v>10</c:v>
                </c:pt>
                <c:pt idx="103">
                  <c:v>31</c:v>
                </c:pt>
                <c:pt idx="104">
                  <c:v>101</c:v>
                </c:pt>
                <c:pt idx="105">
                  <c:v>0</c:v>
                </c:pt>
                <c:pt idx="106">
                  <c:v>43</c:v>
                </c:pt>
                <c:pt idx="107">
                  <c:v>30</c:v>
                </c:pt>
                <c:pt idx="108">
                  <c:v>43</c:v>
                </c:pt>
                <c:pt idx="109">
                  <c:v>83</c:v>
                </c:pt>
                <c:pt idx="110">
                  <c:v>4</c:v>
                </c:pt>
                <c:pt idx="111">
                  <c:v>9</c:v>
                </c:pt>
                <c:pt idx="112">
                  <c:v>6</c:v>
                </c:pt>
                <c:pt idx="113">
                  <c:v>6</c:v>
                </c:pt>
                <c:pt idx="114">
                  <c:v>32</c:v>
                </c:pt>
                <c:pt idx="115">
                  <c:v>38</c:v>
                </c:pt>
                <c:pt idx="116">
                  <c:v>38</c:v>
                </c:pt>
                <c:pt idx="117">
                  <c:v>10</c:v>
                </c:pt>
                <c:pt idx="118">
                  <c:v>2</c:v>
                </c:pt>
                <c:pt idx="119">
                  <c:v>23</c:v>
                </c:pt>
                <c:pt idx="120">
                  <c:v>37</c:v>
                </c:pt>
                <c:pt idx="121">
                  <c:v>56</c:v>
                </c:pt>
                <c:pt idx="122">
                  <c:v>31</c:v>
                </c:pt>
                <c:pt idx="123">
                  <c:v>716</c:v>
                </c:pt>
                <c:pt idx="124">
                  <c:v>176</c:v>
                </c:pt>
                <c:pt idx="125">
                  <c:v>0</c:v>
                </c:pt>
                <c:pt idx="126">
                  <c:v>308</c:v>
                </c:pt>
                <c:pt idx="127">
                  <c:v>397</c:v>
                </c:pt>
                <c:pt idx="128">
                  <c:v>31</c:v>
                </c:pt>
                <c:pt idx="129">
                  <c:v>68</c:v>
                </c:pt>
                <c:pt idx="130">
                  <c:v>21</c:v>
                </c:pt>
                <c:pt idx="131">
                  <c:v>24</c:v>
                </c:pt>
                <c:pt idx="132">
                  <c:v>21</c:v>
                </c:pt>
                <c:pt idx="133">
                  <c:v>28</c:v>
                </c:pt>
                <c:pt idx="134">
                  <c:v>33</c:v>
                </c:pt>
                <c:pt idx="135">
                  <c:v>23</c:v>
                </c:pt>
                <c:pt idx="136">
                  <c:v>27</c:v>
                </c:pt>
                <c:pt idx="137">
                  <c:v>0</c:v>
                </c:pt>
                <c:pt idx="138">
                  <c:v>6</c:v>
                </c:pt>
                <c:pt idx="139">
                  <c:v>5</c:v>
                </c:pt>
                <c:pt idx="140">
                  <c:v>17</c:v>
                </c:pt>
                <c:pt idx="141">
                  <c:v>35</c:v>
                </c:pt>
                <c:pt idx="142">
                  <c:v>59</c:v>
                </c:pt>
                <c:pt idx="143">
                  <c:v>28</c:v>
                </c:pt>
                <c:pt idx="144">
                  <c:v>13</c:v>
                </c:pt>
                <c:pt idx="145">
                  <c:v>2</c:v>
                </c:pt>
                <c:pt idx="146">
                  <c:v>17</c:v>
                </c:pt>
                <c:pt idx="147">
                  <c:v>77</c:v>
                </c:pt>
                <c:pt idx="148">
                  <c:v>0</c:v>
                </c:pt>
                <c:pt idx="149">
                  <c:v>35</c:v>
                </c:pt>
                <c:pt idx="150">
                  <c:v>33</c:v>
                </c:pt>
                <c:pt idx="151">
                  <c:v>98</c:v>
                </c:pt>
                <c:pt idx="152">
                  <c:v>57</c:v>
                </c:pt>
                <c:pt idx="153">
                  <c:v>6</c:v>
                </c:pt>
                <c:pt idx="154">
                  <c:v>34</c:v>
                </c:pt>
                <c:pt idx="155">
                  <c:v>58</c:v>
                </c:pt>
                <c:pt idx="156">
                  <c:v>33</c:v>
                </c:pt>
                <c:pt idx="157">
                  <c:v>0</c:v>
                </c:pt>
                <c:pt idx="158">
                  <c:v>31</c:v>
                </c:pt>
                <c:pt idx="159">
                  <c:v>7</c:v>
                </c:pt>
                <c:pt idx="160">
                  <c:v>7</c:v>
                </c:pt>
                <c:pt idx="161">
                  <c:v>26</c:v>
                </c:pt>
                <c:pt idx="162">
                  <c:v>29</c:v>
                </c:pt>
                <c:pt idx="163">
                  <c:v>27</c:v>
                </c:pt>
                <c:pt idx="164">
                  <c:v>19</c:v>
                </c:pt>
                <c:pt idx="165">
                  <c:v>11</c:v>
                </c:pt>
                <c:pt idx="166">
                  <c:v>145</c:v>
                </c:pt>
                <c:pt idx="167">
                  <c:v>171</c:v>
                </c:pt>
                <c:pt idx="168">
                  <c:v>28</c:v>
                </c:pt>
                <c:pt idx="169">
                  <c:v>20</c:v>
                </c:pt>
                <c:pt idx="170">
                  <c:v>29</c:v>
                </c:pt>
                <c:pt idx="171">
                  <c:v>25</c:v>
                </c:pt>
                <c:pt idx="172">
                  <c:v>20</c:v>
                </c:pt>
                <c:pt idx="173">
                  <c:v>51</c:v>
                </c:pt>
                <c:pt idx="174">
                  <c:v>0</c:v>
                </c:pt>
                <c:pt idx="175">
                  <c:v>0</c:v>
                </c:pt>
                <c:pt idx="176">
                  <c:v>58</c:v>
                </c:pt>
                <c:pt idx="177">
                  <c:v>31</c:v>
                </c:pt>
                <c:pt idx="178">
                  <c:v>10</c:v>
                </c:pt>
                <c:pt idx="179">
                  <c:v>5</c:v>
                </c:pt>
                <c:pt idx="180">
                  <c:v>22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71054528"/>
        <c:axId val="171054920"/>
      </c:barChart>
      <c:dateAx>
        <c:axId val="171054528"/>
        <c:scaling>
          <c:orientation val="minMax"/>
        </c:scaling>
        <c:delete val="0"/>
        <c:axPos val="b"/>
        <c:numFmt formatCode="m/dd" sourceLinked="0"/>
        <c:majorTickMark val="out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171054920"/>
        <c:crosses val="autoZero"/>
        <c:auto val="1"/>
        <c:lblOffset val="100"/>
        <c:baseTimeUnit val="days"/>
      </c:dateAx>
      <c:valAx>
        <c:axId val="171054920"/>
        <c:scaling>
          <c:orientation val="minMax"/>
          <c:max val="100"/>
        </c:scaling>
        <c:delete val="0"/>
        <c:axPos val="l"/>
        <c:majorGridlines/>
        <c:minorGridlines/>
        <c:numFmt formatCode="_(* #,##0_);_(* \(#,##0\);_(* &quot;-&quot;??_);_(@_)" sourceLinked="1"/>
        <c:majorTickMark val="out"/>
        <c:minorTickMark val="none"/>
        <c:tickLblPos val="nextTo"/>
        <c:crossAx val="171054528"/>
        <c:crosses val="autoZero"/>
        <c:crossBetween val="between"/>
        <c:majorUnit val="20"/>
        <c:minorUnit val="10"/>
      </c:valAx>
    </c:plotArea>
    <c:legend>
      <c:legendPos val="t"/>
      <c:layout>
        <c:manualLayout>
          <c:xMode val="edge"/>
          <c:yMode val="edge"/>
          <c:x val="0.36156242493633395"/>
          <c:y val="4.3149946062567418E-3"/>
          <c:w val="0.12593177990103674"/>
          <c:h val="7.802767372525036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161482</xdr:colOff>
      <xdr:row>40</xdr:row>
      <xdr:rowOff>77073</xdr:rowOff>
    </xdr:from>
    <xdr:to>
      <xdr:col>10</xdr:col>
      <xdr:colOff>197826</xdr:colOff>
      <xdr:row>63</xdr:row>
      <xdr:rowOff>117224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410304</xdr:colOff>
      <xdr:row>40</xdr:row>
      <xdr:rowOff>80591</xdr:rowOff>
    </xdr:from>
    <xdr:to>
      <xdr:col>20</xdr:col>
      <xdr:colOff>153867</xdr:colOff>
      <xdr:row>63</xdr:row>
      <xdr:rowOff>114295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168519</xdr:colOff>
      <xdr:row>90</xdr:row>
      <xdr:rowOff>36630</xdr:rowOff>
    </xdr:from>
    <xdr:to>
      <xdr:col>10</xdr:col>
      <xdr:colOff>204863</xdr:colOff>
      <xdr:row>113</xdr:row>
      <xdr:rowOff>76781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410306</xdr:colOff>
      <xdr:row>65</xdr:row>
      <xdr:rowOff>51285</xdr:rowOff>
    </xdr:from>
    <xdr:to>
      <xdr:col>20</xdr:col>
      <xdr:colOff>153866</xdr:colOff>
      <xdr:row>88</xdr:row>
      <xdr:rowOff>84988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168516</xdr:colOff>
      <xdr:row>65</xdr:row>
      <xdr:rowOff>51283</xdr:rowOff>
    </xdr:from>
    <xdr:to>
      <xdr:col>10</xdr:col>
      <xdr:colOff>204860</xdr:colOff>
      <xdr:row>88</xdr:row>
      <xdr:rowOff>91433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0.59967</cdr:x>
      <cdr:y>0.00324</cdr:y>
    </cdr:from>
    <cdr:to>
      <cdr:x>0.74405</cdr:x>
      <cdr:y>0.08415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62771" y="9525"/>
          <a:ext cx="1676393" cy="238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l"/>
          <a:r>
            <a:rPr lang="en-US" sz="1000" baseline="0"/>
            <a:t>9,394 miles measured</a:t>
          </a:r>
          <a:endParaRPr lang="en-US" sz="1000"/>
        </a:p>
      </cdr:txBody>
    </cdr:sp>
  </cdr:relSizeAnchor>
  <cdr:relSizeAnchor xmlns:cdr="http://schemas.openxmlformats.org/drawingml/2006/chartDrawing">
    <cdr:from>
      <cdr:x>0.13208</cdr:x>
      <cdr:y>0</cdr:y>
    </cdr:from>
    <cdr:to>
      <cdr:x>0.25923</cdr:x>
      <cdr:y>0.08738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33526" y="0"/>
          <a:ext cx="1476336" cy="257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Sept 2016  -  March 2017</a:t>
          </a:r>
        </a:p>
      </cdr:txBody>
    </cdr:sp>
  </cdr:relSizeAnchor>
  <cdr:relSizeAnchor xmlns:cdr="http://schemas.openxmlformats.org/drawingml/2006/chartDrawing">
    <cdr:from>
      <cdr:x>0.80476</cdr:x>
      <cdr:y>0</cdr:y>
    </cdr:from>
    <cdr:to>
      <cdr:x>0.99836</cdr:x>
      <cdr:y>0.08738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344025" y="0"/>
          <a:ext cx="22479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r"/>
          <a:r>
            <a:rPr lang="en-US" sz="1000" baseline="0">
              <a:solidFill>
                <a:srgbClr val="0000FF"/>
              </a:solidFill>
              <a:latin typeface="Arial Black" pitchFamily="34" charset="0"/>
            </a:rPr>
            <a:t>2012 Prius PHV - Distance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0.59967</cdr:x>
      <cdr:y>0</cdr:y>
    </cdr:from>
    <cdr:to>
      <cdr:x>0.74405</cdr:x>
      <cdr:y>0.08091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62771" y="0"/>
          <a:ext cx="1676393" cy="238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l"/>
          <a:r>
            <a:rPr lang="en-US" sz="1000" baseline="0"/>
            <a:t>9,394 miles measured</a:t>
          </a:r>
          <a:endParaRPr lang="en-US" sz="1000"/>
        </a:p>
      </cdr:txBody>
    </cdr:sp>
  </cdr:relSizeAnchor>
  <cdr:relSizeAnchor xmlns:cdr="http://schemas.openxmlformats.org/drawingml/2006/chartDrawing">
    <cdr:from>
      <cdr:x>0.13126</cdr:x>
      <cdr:y>0</cdr:y>
    </cdr:from>
    <cdr:to>
      <cdr:x>0.25841</cdr:x>
      <cdr:y>0.08738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24001" y="0"/>
          <a:ext cx="1476336" cy="257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Sept 2016  -  March 2017</a:t>
          </a:r>
        </a:p>
      </cdr:txBody>
    </cdr:sp>
  </cdr:relSizeAnchor>
  <cdr:relSizeAnchor xmlns:cdr="http://schemas.openxmlformats.org/drawingml/2006/chartDrawing">
    <cdr:from>
      <cdr:x>0.8105</cdr:x>
      <cdr:y>0</cdr:y>
    </cdr:from>
    <cdr:to>
      <cdr:x>1</cdr:x>
      <cdr:y>0.08738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10700" y="0"/>
          <a:ext cx="2200277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 baseline="0">
              <a:solidFill>
                <a:srgbClr val="0000FF"/>
              </a:solidFill>
              <a:latin typeface="Arial Black" pitchFamily="34" charset="0"/>
            </a:rPr>
            <a:t>2012 Prius PHV - Efficiency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0.04823</cdr:x>
      <cdr:y>0.00971</cdr:y>
    </cdr:from>
    <cdr:to>
      <cdr:x>0.46658</cdr:x>
      <cdr:y>0.12216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99913" y="36371"/>
          <a:ext cx="2601253" cy="421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rgbClr val="F79646">
                      <a:shade val="20000"/>
                      <a:satMod val="200000"/>
                    </a:srgbClr>
                  </a:gs>
                  <a:gs pos="78000">
                    <a:srgbClr val="F79646">
                      <a:tint val="90000"/>
                      <a:shade val="89000"/>
                      <a:satMod val="220000"/>
                    </a:srgbClr>
                  </a:gs>
                  <a:gs pos="100000">
                    <a:srgbClr val="F79646">
                      <a:tint val="12000"/>
                      <a:satMod val="255000"/>
                    </a:srgb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2012 PHV  Year 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0.13055</cdr:x>
      <cdr:y>0.00771</cdr:y>
    </cdr:from>
    <cdr:to>
      <cdr:x>0.55456</cdr:x>
      <cdr:y>0.12016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11748" y="28844"/>
          <a:ext cx="2636449" cy="420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2012 PHV  Year 5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0.13414</cdr:x>
      <cdr:y>0.00971</cdr:y>
    </cdr:from>
    <cdr:to>
      <cdr:x>0.5653</cdr:x>
      <cdr:y>0.12216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0615" y="36389"/>
          <a:ext cx="2637693" cy="421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rgbClr val="F79646">
                      <a:shade val="20000"/>
                      <a:satMod val="200000"/>
                    </a:srgbClr>
                  </a:gs>
                  <a:gs pos="78000">
                    <a:srgbClr val="F79646">
                      <a:tint val="90000"/>
                      <a:shade val="89000"/>
                      <a:satMod val="220000"/>
                    </a:srgbClr>
                  </a:gs>
                  <a:gs pos="100000">
                    <a:srgbClr val="F79646">
                      <a:tint val="12000"/>
                      <a:satMod val="255000"/>
                    </a:srgb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2012 PHV  Year 5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0.13055</cdr:x>
      <cdr:y>0.00771</cdr:y>
    </cdr:from>
    <cdr:to>
      <cdr:x>0.55456</cdr:x>
      <cdr:y>0.12016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1748" y="28844"/>
          <a:ext cx="2636449" cy="420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2012 PHV  Year 5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0.04823</cdr:x>
      <cdr:y>0.00971</cdr:y>
    </cdr:from>
    <cdr:to>
      <cdr:x>0.46658</cdr:x>
      <cdr:y>0.12216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99913" y="36371"/>
          <a:ext cx="2601253" cy="4214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en-US" sz="2000" b="0" i="0" cap="none" spc="0" baseline="0">
              <a:ln w="1905"/>
              <a:gradFill>
                <a:gsLst>
                  <a:gs pos="0">
                    <a:srgbClr val="F79646">
                      <a:shade val="20000"/>
                      <a:satMod val="200000"/>
                    </a:srgbClr>
                  </a:gs>
                  <a:gs pos="78000">
                    <a:srgbClr val="F79646">
                      <a:tint val="90000"/>
                      <a:shade val="89000"/>
                      <a:satMod val="220000"/>
                    </a:srgbClr>
                  </a:gs>
                  <a:gs pos="100000">
                    <a:srgbClr val="F79646">
                      <a:tint val="12000"/>
                      <a:satMod val="255000"/>
                    </a:srgb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 Black" pitchFamily="34" charset="0"/>
              <a:cs typeface="Arial" pitchFamily="34" charset="0"/>
            </a:rPr>
            <a:t>2012 PHV  Year 5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257175</xdr:colOff>
      <xdr:row>0</xdr:row>
      <xdr:rowOff>257175</xdr:rowOff>
    </xdr:from>
    <xdr:to>
      <xdr:col>35</xdr:col>
      <xdr:colOff>276227</xdr:colOff>
      <xdr:row>16</xdr:row>
      <xdr:rowOff>76200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257175</xdr:colOff>
      <xdr:row>18</xdr:row>
      <xdr:rowOff>76200</xdr:rowOff>
    </xdr:from>
    <xdr:to>
      <xdr:col>35</xdr:col>
      <xdr:colOff>276227</xdr:colOff>
      <xdr:row>35</xdr:row>
      <xdr:rowOff>104775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219074</xdr:colOff>
      <xdr:row>18</xdr:row>
      <xdr:rowOff>104774</xdr:rowOff>
    </xdr:from>
    <xdr:to>
      <xdr:col>62</xdr:col>
      <xdr:colOff>495300</xdr:colOff>
      <xdr:row>44</xdr:row>
      <xdr:rowOff>19049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247650</xdr:colOff>
      <xdr:row>44</xdr:row>
      <xdr:rowOff>66675</xdr:rowOff>
    </xdr:from>
    <xdr:to>
      <xdr:col>35</xdr:col>
      <xdr:colOff>266702</xdr:colOff>
      <xdr:row>61</xdr:row>
      <xdr:rowOff>95250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247650</xdr:colOff>
      <xdr:row>63</xdr:row>
      <xdr:rowOff>95250</xdr:rowOff>
    </xdr:from>
    <xdr:to>
      <xdr:col>35</xdr:col>
      <xdr:colOff>266702</xdr:colOff>
      <xdr:row>80</xdr:row>
      <xdr:rowOff>123825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0.59967</cdr:x>
      <cdr:y>0.00324</cdr:y>
    </cdr:from>
    <cdr:to>
      <cdr:x>0.74405</cdr:x>
      <cdr:y>0.08415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62771" y="9525"/>
          <a:ext cx="1676393" cy="238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l"/>
          <a:r>
            <a:rPr lang="en-US" sz="1000" baseline="0"/>
            <a:t>8,819 miles measured</a:t>
          </a:r>
          <a:endParaRPr lang="en-US" sz="1000"/>
        </a:p>
      </cdr:txBody>
    </cdr:sp>
  </cdr:relSizeAnchor>
  <cdr:relSizeAnchor xmlns:cdr="http://schemas.openxmlformats.org/drawingml/2006/chartDrawing">
    <cdr:from>
      <cdr:x>0.13208</cdr:x>
      <cdr:y>0</cdr:y>
    </cdr:from>
    <cdr:to>
      <cdr:x>0.25923</cdr:x>
      <cdr:y>0.08738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33526" y="0"/>
          <a:ext cx="1476336" cy="257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March 2016  -  Sept 2016</a:t>
          </a:r>
        </a:p>
      </cdr:txBody>
    </cdr:sp>
  </cdr:relSizeAnchor>
  <cdr:relSizeAnchor xmlns:cdr="http://schemas.openxmlformats.org/drawingml/2006/chartDrawing">
    <cdr:from>
      <cdr:x>0.80476</cdr:x>
      <cdr:y>0</cdr:y>
    </cdr:from>
    <cdr:to>
      <cdr:x>0.99836</cdr:x>
      <cdr:y>0.08738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344025" y="0"/>
          <a:ext cx="22479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r"/>
          <a:r>
            <a:rPr lang="en-US" sz="1000" baseline="0">
              <a:solidFill>
                <a:srgbClr val="0000FF"/>
              </a:solidFill>
              <a:latin typeface="Arial Black" pitchFamily="34" charset="0"/>
            </a:rPr>
            <a:t>2012 Prius PHV - Distance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0.59967</cdr:x>
      <cdr:y>0</cdr:y>
    </cdr:from>
    <cdr:to>
      <cdr:x>0.74405</cdr:x>
      <cdr:y>0.08091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62771" y="0"/>
          <a:ext cx="1676393" cy="238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l"/>
          <a:r>
            <a:rPr lang="en-US" sz="1000" baseline="0"/>
            <a:t>8,819 miles measured</a:t>
          </a:r>
          <a:endParaRPr lang="en-US" sz="1000"/>
        </a:p>
      </cdr:txBody>
    </cdr:sp>
  </cdr:relSizeAnchor>
  <cdr:relSizeAnchor xmlns:cdr="http://schemas.openxmlformats.org/drawingml/2006/chartDrawing">
    <cdr:from>
      <cdr:x>0.13126</cdr:x>
      <cdr:y>0</cdr:y>
    </cdr:from>
    <cdr:to>
      <cdr:x>0.25841</cdr:x>
      <cdr:y>0.08738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24001" y="0"/>
          <a:ext cx="1476336" cy="257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March 2016  -  Sept 2016</a:t>
          </a:r>
        </a:p>
      </cdr:txBody>
    </cdr:sp>
  </cdr:relSizeAnchor>
  <cdr:relSizeAnchor xmlns:cdr="http://schemas.openxmlformats.org/drawingml/2006/chartDrawing">
    <cdr:from>
      <cdr:x>0.8105</cdr:x>
      <cdr:y>0</cdr:y>
    </cdr:from>
    <cdr:to>
      <cdr:x>1</cdr:x>
      <cdr:y>0.08738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10700" y="0"/>
          <a:ext cx="2200277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 baseline="0">
              <a:solidFill>
                <a:srgbClr val="0000FF"/>
              </a:solidFill>
              <a:latin typeface="Arial Black" pitchFamily="34" charset="0"/>
            </a:rPr>
            <a:t>2012 Prius PHV - Efficiency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"/>
  <sheetViews>
    <sheetView tabSelected="1" zoomScale="130" zoomScaleNormal="130" workbookViewId="0">
      <selection activeCell="F1" sqref="F1"/>
    </sheetView>
  </sheetViews>
  <sheetFormatPr defaultColWidth="9.140625" defaultRowHeight="12.75" x14ac:dyDescent="0.2"/>
  <cols>
    <col min="1" max="1" width="10.85546875" style="134" customWidth="1"/>
    <col min="2" max="2" width="8.28515625" style="129" customWidth="1"/>
    <col min="3" max="3" width="8.5703125" style="129" customWidth="1"/>
    <col min="4" max="4" width="9.140625" style="2" customWidth="1"/>
    <col min="5" max="6" width="8" style="2" customWidth="1"/>
    <col min="7" max="7" width="9.28515625" style="135" customWidth="1"/>
    <col min="8" max="8" width="9.42578125" style="127" customWidth="1"/>
    <col min="9" max="9" width="9.85546875" style="128" customWidth="1"/>
    <col min="10" max="10" width="9.7109375" style="128" customWidth="1"/>
    <col min="11" max="12" width="8.5703125" style="136" customWidth="1"/>
    <col min="13" max="13" width="9.42578125" style="137" customWidth="1"/>
    <col min="14" max="14" width="10.28515625" style="133" customWidth="1"/>
    <col min="15" max="15" width="10.28515625" style="127" customWidth="1"/>
    <col min="16" max="17" width="9.140625" style="1"/>
    <col min="18" max="18" width="11.85546875" style="1" bestFit="1" customWidth="1"/>
    <col min="19" max="16384" width="9.140625" style="1"/>
  </cols>
  <sheetData>
    <row r="1" spans="1:29" s="85" customFormat="1" ht="24.95" customHeight="1" x14ac:dyDescent="0.2">
      <c r="A1" s="5" t="s">
        <v>44</v>
      </c>
      <c r="B1" s="79"/>
      <c r="C1" s="79"/>
      <c r="D1" s="80"/>
      <c r="E1" s="80"/>
      <c r="F1" s="80"/>
      <c r="G1" s="81"/>
      <c r="H1" s="82"/>
      <c r="I1" s="83"/>
      <c r="J1" s="83"/>
      <c r="K1" s="84"/>
      <c r="L1" s="84"/>
      <c r="O1" s="86" t="s">
        <v>30</v>
      </c>
      <c r="P1" s="86" t="s">
        <v>30</v>
      </c>
      <c r="T1" s="87" t="s">
        <v>45</v>
      </c>
      <c r="AA1" s="88"/>
      <c r="AB1" s="88"/>
      <c r="AC1" s="89"/>
    </row>
    <row r="2" spans="1:29" s="102" customFormat="1" ht="28.5" customHeight="1" x14ac:dyDescent="0.2">
      <c r="A2" s="90" t="s">
        <v>31</v>
      </c>
      <c r="B2" s="91" t="s">
        <v>32</v>
      </c>
      <c r="C2" s="92" t="s">
        <v>33</v>
      </c>
      <c r="D2" s="93" t="s">
        <v>34</v>
      </c>
      <c r="E2" s="94" t="s">
        <v>7</v>
      </c>
      <c r="F2" s="94" t="s">
        <v>8</v>
      </c>
      <c r="G2" s="91" t="s">
        <v>35</v>
      </c>
      <c r="H2" s="95" t="s">
        <v>0</v>
      </c>
      <c r="I2" s="93" t="s">
        <v>36</v>
      </c>
      <c r="J2" s="96" t="s">
        <v>6</v>
      </c>
      <c r="K2" s="97" t="s">
        <v>37</v>
      </c>
      <c r="L2" s="98" t="s">
        <v>38</v>
      </c>
      <c r="M2" s="93" t="s">
        <v>39</v>
      </c>
      <c r="N2" s="99" t="s">
        <v>40</v>
      </c>
      <c r="O2" s="100" t="s">
        <v>41</v>
      </c>
      <c r="P2" s="100" t="s">
        <v>42</v>
      </c>
      <c r="Q2" s="143" t="s">
        <v>51</v>
      </c>
      <c r="R2" s="101" t="s">
        <v>47</v>
      </c>
      <c r="S2" s="101" t="s">
        <v>43</v>
      </c>
      <c r="T2" s="103" t="s">
        <v>46</v>
      </c>
      <c r="AA2" s="104"/>
      <c r="AB2" s="104"/>
      <c r="AC2" s="105"/>
    </row>
    <row r="3" spans="1:29" x14ac:dyDescent="0.2">
      <c r="A3" s="106">
        <v>42442</v>
      </c>
      <c r="B3" s="107"/>
      <c r="C3" s="108"/>
      <c r="D3" s="109"/>
      <c r="E3" s="110">
        <v>23747</v>
      </c>
      <c r="F3" s="110">
        <v>49775</v>
      </c>
      <c r="G3" s="111">
        <v>73663</v>
      </c>
      <c r="H3" s="112"/>
      <c r="I3" s="113">
        <v>1038.6469999999999</v>
      </c>
      <c r="J3" s="114">
        <v>2216.5</v>
      </c>
      <c r="K3" s="107">
        <v>5364</v>
      </c>
      <c r="L3" s="108">
        <v>6095.375</v>
      </c>
      <c r="M3" s="109">
        <v>6095.4</v>
      </c>
      <c r="N3" s="115"/>
      <c r="O3" s="116">
        <f t="shared" ref="O3:O8" si="0">100/G3 * M3</f>
        <v>8.2747105059527843</v>
      </c>
      <c r="P3" s="117">
        <f t="shared" ref="P3:P8" si="1">100/G3 * I3</f>
        <v>1.4099982352062772</v>
      </c>
      <c r="Q3" s="118"/>
      <c r="R3" s="119">
        <f>(SUM(E3:E3)+SUM(F3:F3)) / ((M3/33.7) + I3)</f>
        <v>60.287683644332148</v>
      </c>
      <c r="S3" s="119">
        <f>SUM(E3:E3) / (M3/33.7)</f>
        <v>131.29144928962828</v>
      </c>
      <c r="AA3" s="120"/>
      <c r="AB3" s="120"/>
      <c r="AC3" s="121"/>
    </row>
    <row r="4" spans="1:29" x14ac:dyDescent="0.2">
      <c r="A4" s="122">
        <v>42457</v>
      </c>
      <c r="B4" s="123">
        <v>83</v>
      </c>
      <c r="C4" s="124">
        <f>(G4-G3)/H4</f>
        <v>77.686989314896294</v>
      </c>
      <c r="D4" s="2">
        <f t="shared" ref="D4:D10" si="2">G4/I4</f>
        <v>70.97349326678146</v>
      </c>
      <c r="E4" s="125">
        <v>244</v>
      </c>
      <c r="F4" s="125">
        <v>373</v>
      </c>
      <c r="G4" s="126">
        <v>74281</v>
      </c>
      <c r="H4" s="127">
        <v>7.9550000000000001</v>
      </c>
      <c r="I4" s="128">
        <f t="shared" ref="I4:I10" si="3">I3+H4</f>
        <v>1046.6019999999999</v>
      </c>
      <c r="J4" s="129">
        <v>23.1</v>
      </c>
      <c r="K4" s="123">
        <v>52</v>
      </c>
      <c r="L4" s="124">
        <f t="shared" ref="L4:L10" si="4">J4*2.75</f>
        <v>63.525000000000006</v>
      </c>
      <c r="M4" s="2">
        <f t="shared" ref="M4:M10" si="5">M3+L4</f>
        <v>6158.9249999999993</v>
      </c>
      <c r="N4" s="130">
        <f t="shared" ref="N4:N10" si="6">F4/H4</f>
        <v>46.888749214330609</v>
      </c>
      <c r="O4" s="116">
        <f t="shared" si="0"/>
        <v>8.2913867610829133</v>
      </c>
      <c r="P4" s="117">
        <f t="shared" si="1"/>
        <v>1.4089767235228388</v>
      </c>
      <c r="Q4" s="131">
        <f t="shared" ref="Q4:Q10" si="7">(E4+F4) / ((L4/32.6) + H4)</f>
        <v>62.30045406959097</v>
      </c>
      <c r="R4" s="132">
        <f>(SUM(E3:E4)+SUM(F3:F4)) / ((M4/33.7) + I4)</f>
        <v>60.307017533273061</v>
      </c>
      <c r="S4" s="119">
        <f>SUM(E3:E4) / (M4/33.7)</f>
        <v>131.27237301964226</v>
      </c>
      <c r="T4" s="160" t="s">
        <v>64</v>
      </c>
      <c r="U4" s="127"/>
    </row>
    <row r="5" spans="1:29" ht="12.75" customHeight="1" x14ac:dyDescent="0.2">
      <c r="A5" s="122">
        <v>42468</v>
      </c>
      <c r="B5" s="123">
        <v>83</v>
      </c>
      <c r="C5" s="124">
        <f>(G5-G4)/H5</f>
        <v>80.881057268722472</v>
      </c>
      <c r="D5" s="2">
        <f t="shared" si="2"/>
        <v>71.026925419827677</v>
      </c>
      <c r="E5" s="125">
        <v>187</v>
      </c>
      <c r="F5" s="125">
        <v>271</v>
      </c>
      <c r="G5" s="126">
        <v>74740</v>
      </c>
      <c r="H5" s="127">
        <v>5.6749999999999998</v>
      </c>
      <c r="I5" s="128">
        <f t="shared" si="3"/>
        <v>1052.2769999999998</v>
      </c>
      <c r="J5" s="129">
        <v>16.8</v>
      </c>
      <c r="K5" s="123">
        <v>36</v>
      </c>
      <c r="L5" s="124">
        <f t="shared" si="4"/>
        <v>46.2</v>
      </c>
      <c r="M5" s="2">
        <f t="shared" si="5"/>
        <v>6205.1249999999991</v>
      </c>
      <c r="N5" s="130">
        <f t="shared" si="6"/>
        <v>47.753303964757713</v>
      </c>
      <c r="O5" s="116">
        <f t="shared" si="0"/>
        <v>8.3022812416376759</v>
      </c>
      <c r="P5" s="117">
        <f t="shared" si="1"/>
        <v>1.4079167781643027</v>
      </c>
      <c r="Q5" s="131">
        <f t="shared" si="7"/>
        <v>64.578188187971719</v>
      </c>
      <c r="R5" s="132">
        <f>(SUM(E3:E5)+SUM(F3:F5)) / ((M5/33.7) + I5)</f>
        <v>60.333773796090654</v>
      </c>
      <c r="S5" s="119">
        <f>SUM(E3:E5) / (M5/33.7)</f>
        <v>131.31058600753411</v>
      </c>
      <c r="T5" s="133"/>
      <c r="U5" s="161"/>
      <c r="V5" s="162"/>
      <c r="W5" s="163"/>
      <c r="X5" s="88"/>
      <c r="Y5" s="88"/>
      <c r="Z5" s="88"/>
      <c r="AA5" s="88"/>
      <c r="AB5" s="88"/>
      <c r="AC5" s="120"/>
    </row>
    <row r="6" spans="1:29" x14ac:dyDescent="0.2">
      <c r="A6" s="122">
        <v>42476</v>
      </c>
      <c r="B6" s="123">
        <v>57</v>
      </c>
      <c r="C6" s="124">
        <f>(G6-G5)/H6</f>
        <v>52.881054658569099</v>
      </c>
      <c r="D6" s="2">
        <f t="shared" si="2"/>
        <v>70.91125069403266</v>
      </c>
      <c r="E6" s="125">
        <v>28</v>
      </c>
      <c r="F6" s="125">
        <v>328</v>
      </c>
      <c r="G6" s="126">
        <v>75097</v>
      </c>
      <c r="H6" s="127">
        <v>6.7510000000000003</v>
      </c>
      <c r="I6" s="128">
        <f t="shared" si="3"/>
        <v>1059.0279999999998</v>
      </c>
      <c r="J6" s="129">
        <v>1</v>
      </c>
      <c r="K6" s="123">
        <v>0</v>
      </c>
      <c r="L6" s="124">
        <f t="shared" si="4"/>
        <v>2.75</v>
      </c>
      <c r="M6" s="2">
        <f t="shared" si="5"/>
        <v>6207.8749999999991</v>
      </c>
      <c r="N6" s="130">
        <f t="shared" si="6"/>
        <v>48.585394756332391</v>
      </c>
      <c r="O6" s="116">
        <f t="shared" si="0"/>
        <v>8.266475358536292</v>
      </c>
      <c r="P6" s="117">
        <f t="shared" si="1"/>
        <v>1.4102134572619409</v>
      </c>
      <c r="Q6" s="131">
        <f t="shared" si="7"/>
        <v>52.08214596966512</v>
      </c>
      <c r="R6" s="132">
        <f>(SUM(E3:E6)+SUM(F3:F6)) / ((M6/33.7) + I6)</f>
        <v>60.288539746979176</v>
      </c>
      <c r="S6" s="119">
        <f>SUM(E3:E6) / (M6/33.7)</f>
        <v>131.40441777580898</v>
      </c>
      <c r="T6" s="164" t="s">
        <v>65</v>
      </c>
      <c r="U6" s="165"/>
      <c r="V6" s="166"/>
      <c r="W6" s="167"/>
      <c r="X6" s="104"/>
      <c r="Y6" s="104"/>
      <c r="Z6" s="104"/>
      <c r="AA6" s="104"/>
      <c r="AB6" s="104"/>
      <c r="AC6" s="120"/>
    </row>
    <row r="7" spans="1:29" x14ac:dyDescent="0.2">
      <c r="A7" s="122">
        <v>42484</v>
      </c>
      <c r="B7" s="123">
        <v>72</v>
      </c>
      <c r="C7" s="124">
        <f>(G7-G6)/H7</f>
        <v>70.132417851888178</v>
      </c>
      <c r="D7" s="2">
        <f t="shared" si="2"/>
        <v>70.90529843026134</v>
      </c>
      <c r="E7" s="125">
        <v>160</v>
      </c>
      <c r="F7" s="125">
        <v>410</v>
      </c>
      <c r="G7" s="126">
        <v>75669</v>
      </c>
      <c r="H7" s="127">
        <v>8.1560000000000006</v>
      </c>
      <c r="I7" s="128">
        <f t="shared" si="3"/>
        <v>1067.1839999999997</v>
      </c>
      <c r="J7" s="129">
        <v>9.5</v>
      </c>
      <c r="K7" s="123">
        <v>25</v>
      </c>
      <c r="L7" s="124">
        <f t="shared" si="4"/>
        <v>26.125</v>
      </c>
      <c r="M7" s="2">
        <f t="shared" si="5"/>
        <v>6233.9999999999991</v>
      </c>
      <c r="N7" s="130">
        <f t="shared" si="6"/>
        <v>50.269740068661108</v>
      </c>
      <c r="O7" s="116">
        <f t="shared" si="0"/>
        <v>8.2385124687784934</v>
      </c>
      <c r="P7" s="117">
        <f t="shared" si="1"/>
        <v>1.4103318399873128</v>
      </c>
      <c r="Q7" s="131">
        <f t="shared" si="7"/>
        <v>63.634676275450268</v>
      </c>
      <c r="R7" s="132">
        <f>(SUM(E3:E7)+SUM(F3:F7)) / ((M7/33.7) + I7)</f>
        <v>60.313735730969213</v>
      </c>
      <c r="S7" s="119">
        <f>SUM(E3:E7) / (M7/33.7)</f>
        <v>131.71867179980754</v>
      </c>
      <c r="T7" s="168"/>
      <c r="U7" s="169"/>
      <c r="V7" s="170"/>
      <c r="W7" s="171"/>
      <c r="X7" s="120"/>
      <c r="Y7" s="120"/>
      <c r="Z7" s="120"/>
      <c r="AA7" s="120"/>
      <c r="AB7" s="120"/>
    </row>
    <row r="8" spans="1:29" x14ac:dyDescent="0.2">
      <c r="A8" s="122">
        <v>42500</v>
      </c>
      <c r="B8" s="123">
        <v>73</v>
      </c>
      <c r="C8" s="124">
        <f t="shared" ref="C8:C13" si="8">(G8-G7)/H8</f>
        <v>92.286309937456565</v>
      </c>
      <c r="D8" s="2">
        <f t="shared" si="2"/>
        <v>71.048484752587328</v>
      </c>
      <c r="E8" s="125">
        <v>300</v>
      </c>
      <c r="F8" s="125">
        <v>364</v>
      </c>
      <c r="G8" s="126">
        <v>76333</v>
      </c>
      <c r="H8" s="127">
        <v>7.1950000000000003</v>
      </c>
      <c r="I8" s="128">
        <f t="shared" si="3"/>
        <v>1074.3789999999997</v>
      </c>
      <c r="J8" s="129">
        <v>25</v>
      </c>
      <c r="K8" s="123">
        <v>59</v>
      </c>
      <c r="L8" s="124">
        <f t="shared" si="4"/>
        <v>68.75</v>
      </c>
      <c r="M8" s="2">
        <f>M7+L8</f>
        <v>6302.7499999999991</v>
      </c>
      <c r="N8" s="130">
        <f t="shared" si="6"/>
        <v>50.590687977762336</v>
      </c>
      <c r="O8" s="116">
        <f t="shared" si="0"/>
        <v>8.2569137856497186</v>
      </c>
      <c r="P8" s="117">
        <f t="shared" si="1"/>
        <v>1.4074895523561235</v>
      </c>
      <c r="Q8" s="131">
        <f t="shared" si="7"/>
        <v>71.367953921274477</v>
      </c>
      <c r="R8" s="132">
        <f>(SUM(E3:E8)+SUM(F3:F8)) / ((M8/33.7) + I8)</f>
        <v>60.398561093974457</v>
      </c>
      <c r="S8" s="119">
        <f>SUM(E3:E8) / (M8/33.7)</f>
        <v>131.88595454365159</v>
      </c>
      <c r="T8" s="172" t="s">
        <v>66</v>
      </c>
      <c r="U8" s="169"/>
      <c r="V8" s="170"/>
      <c r="W8" s="171"/>
      <c r="X8" s="120"/>
      <c r="Y8" s="120"/>
      <c r="Z8" s="120"/>
      <c r="AA8" s="120"/>
      <c r="AB8" s="120"/>
    </row>
    <row r="9" spans="1:29" x14ac:dyDescent="0.2">
      <c r="A9" s="122">
        <v>42521</v>
      </c>
      <c r="B9" s="123">
        <v>108</v>
      </c>
      <c r="C9" s="124">
        <f t="shared" si="8"/>
        <v>102.4335733796871</v>
      </c>
      <c r="D9" s="2">
        <f t="shared" si="2"/>
        <v>71.282010064364272</v>
      </c>
      <c r="E9" s="125">
        <v>438</v>
      </c>
      <c r="F9" s="125">
        <v>386</v>
      </c>
      <c r="G9" s="126">
        <v>77158</v>
      </c>
      <c r="H9" s="127">
        <v>8.0540000000000003</v>
      </c>
      <c r="I9" s="128">
        <f t="shared" si="3"/>
        <v>1082.4329999999998</v>
      </c>
      <c r="J9" s="129">
        <v>33.799999999999997</v>
      </c>
      <c r="K9" s="123">
        <v>76</v>
      </c>
      <c r="L9" s="124">
        <f t="shared" si="4"/>
        <v>92.949999999999989</v>
      </c>
      <c r="M9" s="2">
        <f t="shared" si="5"/>
        <v>6395.6999999999989</v>
      </c>
      <c r="N9" s="130">
        <f t="shared" si="6"/>
        <v>47.926496150980874</v>
      </c>
      <c r="O9" s="116">
        <f t="shared" ref="O9" si="9">100/G9 * M9</f>
        <v>8.2890951035537448</v>
      </c>
      <c r="P9" s="117">
        <f t="shared" ref="P9" si="10">100/G9 * I9</f>
        <v>1.4028785090334117</v>
      </c>
      <c r="Q9" s="131">
        <f t="shared" si="7"/>
        <v>75.560096132208798</v>
      </c>
      <c r="R9" s="132">
        <f>(SUM(E3:E9)+SUM(F3:F9)) / ((M9/33.7) + I9)</f>
        <v>60.532941598468035</v>
      </c>
      <c r="S9" s="119">
        <f>SUM(E3:E9) / (M9/33.7)</f>
        <v>132.2771236924809</v>
      </c>
      <c r="T9" s="127"/>
    </row>
    <row r="10" spans="1:29" x14ac:dyDescent="0.2">
      <c r="A10" s="122">
        <v>42532</v>
      </c>
      <c r="B10" s="123">
        <v>86</v>
      </c>
      <c r="C10" s="124">
        <f t="shared" si="8"/>
        <v>80.818546820360055</v>
      </c>
      <c r="D10" s="2">
        <f t="shared" si="2"/>
        <v>71.349552448553155</v>
      </c>
      <c r="E10" s="125">
        <v>216</v>
      </c>
      <c r="F10" s="125">
        <v>408</v>
      </c>
      <c r="G10" s="126">
        <v>77782</v>
      </c>
      <c r="H10" s="127">
        <v>7.7210000000000001</v>
      </c>
      <c r="I10" s="128">
        <f t="shared" si="3"/>
        <v>1090.1539999999998</v>
      </c>
      <c r="J10" s="129">
        <v>17.399999999999999</v>
      </c>
      <c r="K10" s="123">
        <v>40</v>
      </c>
      <c r="L10" s="124">
        <f t="shared" si="4"/>
        <v>47.849999999999994</v>
      </c>
      <c r="M10" s="2">
        <f t="shared" si="5"/>
        <v>6443.5499999999993</v>
      </c>
      <c r="N10" s="130">
        <f t="shared" si="6"/>
        <v>52.842895997927727</v>
      </c>
      <c r="O10" s="116">
        <f t="shared" ref="O10" si="11">100/G10 * M10</f>
        <v>8.2841145766372666</v>
      </c>
      <c r="P10" s="117">
        <f t="shared" ref="P10" si="12">100/G10 * I10</f>
        <v>1.4015504872592628</v>
      </c>
      <c r="Q10" s="131">
        <f t="shared" si="7"/>
        <v>67.908821964343062</v>
      </c>
      <c r="R10" s="132">
        <f>(SUM(E3:E10)+SUM(F3:F10)) / ((M10/33.7) + I10)</f>
        <v>60.588098398017785</v>
      </c>
      <c r="S10" s="119">
        <f>SUM(E3:E10) / (M10/33.7)</f>
        <v>132.42451754079664</v>
      </c>
      <c r="T10" s="127"/>
      <c r="U10" s="141" t="s">
        <v>50</v>
      </c>
    </row>
    <row r="11" spans="1:29" x14ac:dyDescent="0.2">
      <c r="A11" s="122">
        <v>42551</v>
      </c>
      <c r="B11" s="123">
        <v>96</v>
      </c>
      <c r="C11" s="124">
        <f t="shared" si="8"/>
        <v>93.546833614254766</v>
      </c>
      <c r="D11" s="2">
        <f t="shared" ref="D11" si="13">G11/I11</f>
        <v>71.517397083189209</v>
      </c>
      <c r="E11" s="125">
        <v>341</v>
      </c>
      <c r="F11" s="125">
        <v>434</v>
      </c>
      <c r="G11" s="126">
        <v>78559</v>
      </c>
      <c r="H11" s="127">
        <v>8.3059999999999992</v>
      </c>
      <c r="I11" s="128">
        <f t="shared" ref="I11" si="14">I10+H11</f>
        <v>1098.4599999999998</v>
      </c>
      <c r="J11" s="129">
        <v>30</v>
      </c>
      <c r="K11" s="123">
        <v>65</v>
      </c>
      <c r="L11" s="124">
        <f t="shared" ref="L11" si="15">J11*2.75</f>
        <v>82.5</v>
      </c>
      <c r="M11" s="2">
        <f t="shared" ref="M11" si="16">M10+L11</f>
        <v>6526.0499999999993</v>
      </c>
      <c r="N11" s="130">
        <f t="shared" ref="N11" si="17">F11/H11</f>
        <v>52.251384541295451</v>
      </c>
      <c r="O11" s="116">
        <f t="shared" ref="O11" si="18">100/G11 * M11</f>
        <v>8.3071958655278184</v>
      </c>
      <c r="P11" s="117">
        <f t="shared" ref="P11" si="19">100/G11 * I11</f>
        <v>1.3982611794956654</v>
      </c>
      <c r="Q11" s="131">
        <f t="shared" ref="Q11" si="20">(E11+F11) / ((L11/32.6) + H11)</f>
        <v>71.516402491425964</v>
      </c>
      <c r="R11" s="132">
        <f>(SUM(E3:E11)+SUM(F3:F11)) / ((M11/33.7) + I11)</f>
        <v>60.683625208730682</v>
      </c>
      <c r="S11" s="119">
        <f>SUM(E3:E11) / (M11/33.7)</f>
        <v>132.51135066387786</v>
      </c>
      <c r="U11" s="173" t="s">
        <v>67</v>
      </c>
      <c r="V11" s="49"/>
    </row>
    <row r="12" spans="1:29" x14ac:dyDescent="0.2">
      <c r="A12" s="122">
        <v>42558</v>
      </c>
      <c r="B12" s="123">
        <v>71</v>
      </c>
      <c r="C12" s="124">
        <f t="shared" si="8"/>
        <v>66.982497697065398</v>
      </c>
      <c r="D12" s="2">
        <f t="shared" ref="D12" si="21">G12/I12</f>
        <v>71.486240788240067</v>
      </c>
      <c r="E12" s="125">
        <v>90</v>
      </c>
      <c r="F12" s="125">
        <v>418</v>
      </c>
      <c r="G12" s="126">
        <v>79068</v>
      </c>
      <c r="H12" s="127">
        <v>7.5990000000000002</v>
      </c>
      <c r="I12" s="128">
        <f t="shared" ref="I12" si="22">I11+H12</f>
        <v>1106.0589999999997</v>
      </c>
      <c r="J12" s="129">
        <v>7.9</v>
      </c>
      <c r="K12" s="123">
        <v>17</v>
      </c>
      <c r="L12" s="124">
        <f t="shared" ref="L12" si="23">J12*2.75</f>
        <v>21.725000000000001</v>
      </c>
      <c r="M12" s="2">
        <f t="shared" ref="M12" si="24">M11+L12</f>
        <v>6547.7749999999996</v>
      </c>
      <c r="N12" s="130">
        <f t="shared" ref="N12" si="25">F12/H12</f>
        <v>55.007237794446638</v>
      </c>
      <c r="O12" s="116">
        <f t="shared" ref="O12" si="26">100/G12 * M12</f>
        <v>8.2811946678808113</v>
      </c>
      <c r="P12" s="117">
        <f t="shared" ref="P12" si="27">100/G12 * I12</f>
        <v>1.3988705924014768</v>
      </c>
      <c r="Q12" s="131">
        <f t="shared" ref="Q12" si="28">(E12+F12) / ((L12/32.6) + H12)</f>
        <v>61.460948204580845</v>
      </c>
      <c r="R12" s="132">
        <f>(SUM(E3:E12)+SUM(F3:F12)) / ((M12/33.7) + I12)</f>
        <v>60.689581199115302</v>
      </c>
      <c r="S12" s="119">
        <f>SUM(E3:E12) / (M12/33.7)</f>
        <v>132.53489925967222</v>
      </c>
    </row>
    <row r="13" spans="1:29" x14ac:dyDescent="0.2">
      <c r="A13" s="122">
        <v>42571</v>
      </c>
      <c r="B13" s="123">
        <v>82</v>
      </c>
      <c r="C13" s="124">
        <f t="shared" si="8"/>
        <v>79.603255340793496</v>
      </c>
      <c r="D13" s="2">
        <f t="shared" ref="D13" si="29">G13/I13</f>
        <v>71.543544751297901</v>
      </c>
      <c r="E13" s="125">
        <v>228</v>
      </c>
      <c r="F13" s="125">
        <v>396</v>
      </c>
      <c r="G13" s="126">
        <v>79694</v>
      </c>
      <c r="H13" s="127">
        <v>7.8639999999999999</v>
      </c>
      <c r="I13" s="128">
        <f t="shared" ref="I13" si="30">I12+H13</f>
        <v>1113.9229999999998</v>
      </c>
      <c r="J13" s="129">
        <v>18.100000000000001</v>
      </c>
      <c r="K13" s="123">
        <v>42</v>
      </c>
      <c r="L13" s="124">
        <f t="shared" ref="L13" si="31">J13*2.75</f>
        <v>49.775000000000006</v>
      </c>
      <c r="M13" s="2">
        <f t="shared" ref="M13" si="32">M12+L13</f>
        <v>6597.5499999999993</v>
      </c>
      <c r="N13" s="130">
        <f t="shared" ref="N13" si="33">F13/H13</f>
        <v>50.356052899287896</v>
      </c>
      <c r="O13" s="116">
        <f t="shared" ref="O13" si="34">100/G13 * M13</f>
        <v>8.2786031570758141</v>
      </c>
      <c r="P13" s="117">
        <f t="shared" ref="P13" si="35">100/G13 * I13</f>
        <v>1.3977501443019547</v>
      </c>
      <c r="Q13" s="131">
        <f t="shared" ref="Q13" si="36">(E13+F13) / ((L13/32.6) + H13)</f>
        <v>66.447726442748348</v>
      </c>
      <c r="R13" s="132">
        <f>(SUM(E3:E13)+SUM(F3:F13)) / ((M13/33.7) + I13)</f>
        <v>60.73317791320823</v>
      </c>
      <c r="S13" s="119">
        <f>SUM(E3:E13) / (M13/33.7)</f>
        <v>132.69960818788795</v>
      </c>
      <c r="U13" s="142" t="s">
        <v>48</v>
      </c>
    </row>
    <row r="14" spans="1:29" x14ac:dyDescent="0.2">
      <c r="A14" s="122">
        <v>42589</v>
      </c>
      <c r="B14" s="123">
        <v>95</v>
      </c>
      <c r="C14" s="124">
        <f t="shared" ref="C14" si="37">(G14-G13)/H14</f>
        <v>89.03194461314223</v>
      </c>
      <c r="D14" s="2">
        <f t="shared" ref="D14" si="38">G14/I14</f>
        <v>71.671853111332126</v>
      </c>
      <c r="E14" s="125">
        <v>303</v>
      </c>
      <c r="F14" s="125">
        <v>429</v>
      </c>
      <c r="G14" s="126">
        <v>80427</v>
      </c>
      <c r="H14" s="127">
        <v>8.2330000000000005</v>
      </c>
      <c r="I14" s="128">
        <f t="shared" ref="I14" si="39">I13+H14</f>
        <v>1122.1559999999997</v>
      </c>
      <c r="J14" s="129">
        <v>27.8</v>
      </c>
      <c r="K14" s="123">
        <v>63</v>
      </c>
      <c r="L14" s="124">
        <f t="shared" ref="L14" si="40">J14*2.75</f>
        <v>76.45</v>
      </c>
      <c r="M14" s="2">
        <f t="shared" ref="M14" si="41">M13+L14</f>
        <v>6673.9999999999991</v>
      </c>
      <c r="N14" s="130">
        <f t="shared" ref="N14" si="42">F14/H14</f>
        <v>52.107372768128258</v>
      </c>
      <c r="O14" s="116">
        <f t="shared" ref="O14" si="43">100/G14 * M14</f>
        <v>8.2982083131286739</v>
      </c>
      <c r="P14" s="117">
        <f t="shared" ref="P14" si="44">100/G14 * I14</f>
        <v>1.3952478645231075</v>
      </c>
      <c r="Q14" s="131">
        <f t="shared" ref="Q14" si="45">(E14+F14) / ((L14/32.6) + H14)</f>
        <v>69.199624875814052</v>
      </c>
      <c r="R14" s="132">
        <f>(SUM(E3:E14)+SUM(F3:F14)) / ((M14/33.7) + I14)</f>
        <v>60.80453673316385</v>
      </c>
      <c r="S14" s="119">
        <f>SUM(E3:E14) / (M14/33.7)</f>
        <v>132.70952951753074</v>
      </c>
      <c r="U14" s="142" t="s">
        <v>49</v>
      </c>
    </row>
    <row r="15" spans="1:29" x14ac:dyDescent="0.2">
      <c r="A15" s="122">
        <v>42612</v>
      </c>
      <c r="B15" s="123">
        <v>97</v>
      </c>
      <c r="C15" s="124">
        <f t="shared" ref="C15" si="46">(G15-G14)/H15</f>
        <v>93.895562637901449</v>
      </c>
      <c r="D15" s="2">
        <f t="shared" ref="D15" si="47">G15/I15</f>
        <v>71.832251922917024</v>
      </c>
      <c r="E15" s="125">
        <v>320</v>
      </c>
      <c r="F15" s="125">
        <v>444</v>
      </c>
      <c r="G15" s="126">
        <v>81193</v>
      </c>
      <c r="H15" s="127">
        <v>8.1579999999999995</v>
      </c>
      <c r="I15" s="128">
        <f t="shared" ref="I15" si="48">I14+H15</f>
        <v>1130.3139999999996</v>
      </c>
      <c r="J15" s="129">
        <v>28.7</v>
      </c>
      <c r="K15" s="123">
        <v>65</v>
      </c>
      <c r="L15" s="124">
        <f t="shared" ref="L15" si="49">J15*2.75</f>
        <v>78.924999999999997</v>
      </c>
      <c r="M15" s="2">
        <f t="shared" ref="M15" si="50">M14+L15</f>
        <v>6752.9249999999993</v>
      </c>
      <c r="N15" s="130">
        <f t="shared" ref="N15" si="51">F15/H15</f>
        <v>54.425104192203975</v>
      </c>
      <c r="O15" s="116">
        <f t="shared" ref="O15" si="52">100/G15 * M15</f>
        <v>8.3171270922370155</v>
      </c>
      <c r="P15" s="117">
        <f t="shared" ref="P15" si="53">100/G15 * I15</f>
        <v>1.3921323266784078</v>
      </c>
      <c r="Q15" s="131">
        <f t="shared" ref="Q15" si="54">(E15+F15) / ((L15/32.6) + H15)</f>
        <v>72.21846241458519</v>
      </c>
      <c r="R15" s="132">
        <f>(SUM(E3:E15)+SUM(F3:F15)) / ((M15/33.7) + I15)</f>
        <v>60.898888066263687</v>
      </c>
      <c r="S15" s="119">
        <f>SUM(E3:E15) / (M15/33.7)</f>
        <v>132.75542079913521</v>
      </c>
    </row>
    <row r="16" spans="1:29" ht="13.5" thickBot="1" x14ac:dyDescent="0.25">
      <c r="A16" s="122">
        <v>42626</v>
      </c>
      <c r="B16" s="123">
        <v>86</v>
      </c>
      <c r="C16" s="124">
        <f t="shared" ref="C16" si="55">(G16-G15)/H16</f>
        <v>81.044295966344961</v>
      </c>
      <c r="D16" s="2">
        <f t="shared" ref="D16" si="56">G16/I16</f>
        <v>71.897652486480993</v>
      </c>
      <c r="E16" s="125">
        <v>235</v>
      </c>
      <c r="F16" s="125">
        <v>419</v>
      </c>
      <c r="G16" s="126">
        <v>81848</v>
      </c>
      <c r="H16" s="127">
        <v>8.0820000000000007</v>
      </c>
      <c r="I16" s="128">
        <f t="shared" ref="I16" si="57">I15+H16</f>
        <v>1138.3959999999997</v>
      </c>
      <c r="J16" s="129">
        <v>19.2</v>
      </c>
      <c r="K16" s="123">
        <v>46</v>
      </c>
      <c r="L16" s="124">
        <f t="shared" ref="L16" si="58">J16*2.75</f>
        <v>52.8</v>
      </c>
      <c r="M16" s="2">
        <f t="shared" ref="M16" si="59">M15+L16</f>
        <v>6805.7249999999995</v>
      </c>
      <c r="N16" s="130">
        <f t="shared" ref="N16" si="60">F16/H16</f>
        <v>51.843603068547381</v>
      </c>
      <c r="O16" s="116">
        <f t="shared" ref="O16" si="61">100/G16 * M16</f>
        <v>8.315077949369563</v>
      </c>
      <c r="P16" s="117">
        <f t="shared" ref="P16" si="62">100/G16 * I16</f>
        <v>1.3908659955038605</v>
      </c>
      <c r="Q16" s="131">
        <f t="shared" ref="Q16" si="63">(E16+F16) / ((L16/32.6) + H16)</f>
        <v>67.411339310444262</v>
      </c>
      <c r="R16" s="132">
        <f>(SUM(E3:E16)+SUM(F3:F16)) / ((M16/33.7) + I16)</f>
        <v>60.948428177808587</v>
      </c>
      <c r="S16" s="119">
        <f>SUM(E3:E16) / (M16/33.7)</f>
        <v>132.8891337807508</v>
      </c>
      <c r="U16" s="144" t="s">
        <v>62</v>
      </c>
      <c r="V16" s="145"/>
      <c r="W16" s="146"/>
    </row>
    <row r="17" spans="1:23" x14ac:dyDescent="0.2">
      <c r="A17" s="122">
        <v>42636</v>
      </c>
      <c r="B17" s="123">
        <v>104</v>
      </c>
      <c r="C17" s="124">
        <f t="shared" ref="C17" si="64">(G17-G16)/H17</f>
        <v>98.784530386740329</v>
      </c>
      <c r="D17" s="2">
        <f t="shared" ref="D17" si="65">G17/I17</f>
        <v>72.004101770813563</v>
      </c>
      <c r="E17" s="125">
        <v>200</v>
      </c>
      <c r="F17" s="125">
        <v>247</v>
      </c>
      <c r="G17" s="126">
        <v>82295</v>
      </c>
      <c r="H17" s="127">
        <v>4.5250000000000004</v>
      </c>
      <c r="I17" s="128">
        <f t="shared" ref="I17" si="66">I16+H17</f>
        <v>1142.9209999999998</v>
      </c>
      <c r="J17" s="129">
        <v>18.600000000000001</v>
      </c>
      <c r="K17" s="123">
        <v>43</v>
      </c>
      <c r="L17" s="124">
        <f t="shared" ref="L17" si="67">J17*2.75</f>
        <v>51.150000000000006</v>
      </c>
      <c r="M17" s="2">
        <f t="shared" ref="M17" si="68">M16+L17</f>
        <v>6856.8749999999991</v>
      </c>
      <c r="N17" s="130">
        <f t="shared" ref="N17" si="69">F17/H17</f>
        <v>54.585635359116019</v>
      </c>
      <c r="O17" s="116">
        <f t="shared" ref="O17" si="70">100/G17 * M17</f>
        <v>8.3320675618202795</v>
      </c>
      <c r="P17" s="117">
        <f t="shared" ref="P17" si="71">100/G17 * I17</f>
        <v>1.3888097697308461</v>
      </c>
      <c r="Q17" s="131">
        <f t="shared" ref="Q17" si="72">(E17+F17) / ((L17/32.6) + H17)</f>
        <v>73.350615357511387</v>
      </c>
      <c r="R17" s="132">
        <f>(SUM(E3:E17)+SUM(F3:F17)) / ((M17/33.7) + I17)</f>
        <v>61.006881254231203</v>
      </c>
      <c r="S17" s="119">
        <f>SUM(E3:E17) / (M17/33.7)</f>
        <v>132.88078023881144</v>
      </c>
      <c r="U17" s="147">
        <f>SUM(E4:E32)</f>
        <v>4852</v>
      </c>
      <c r="V17" s="148" t="s">
        <v>52</v>
      </c>
      <c r="W17" s="149"/>
    </row>
    <row r="18" spans="1:23" x14ac:dyDescent="0.2">
      <c r="A18" s="122">
        <v>42643</v>
      </c>
      <c r="B18" s="123">
        <v>59</v>
      </c>
      <c r="C18" s="124">
        <f t="shared" ref="C18" si="73">(G18-G17)/H18</f>
        <v>55.686559042263738</v>
      </c>
      <c r="D18" s="2">
        <f t="shared" ref="D18" si="74">G18/I18</f>
        <v>71.925770222755531</v>
      </c>
      <c r="E18" s="125">
        <v>24</v>
      </c>
      <c r="F18" s="125">
        <v>282</v>
      </c>
      <c r="G18" s="126">
        <v>82602</v>
      </c>
      <c r="H18" s="127">
        <v>5.5129999999999999</v>
      </c>
      <c r="I18" s="128">
        <f t="shared" ref="I18" si="75">I17+H18</f>
        <v>1148.4339999999997</v>
      </c>
      <c r="J18" s="129">
        <v>0.7</v>
      </c>
      <c r="K18" s="123">
        <v>0</v>
      </c>
      <c r="L18" s="124">
        <f t="shared" ref="L18" si="76">J18*2.75</f>
        <v>1.9249999999999998</v>
      </c>
      <c r="M18" s="2">
        <f t="shared" ref="M18" si="77">M17+L18</f>
        <v>6858.7999999999993</v>
      </c>
      <c r="N18" s="130">
        <f t="shared" ref="N18" si="78">F18/H18</f>
        <v>51.151822963903498</v>
      </c>
      <c r="O18" s="116">
        <f t="shared" ref="O18" si="79">100/G18 * M18</f>
        <v>8.303430909663204</v>
      </c>
      <c r="P18" s="117">
        <f t="shared" ref="P18" si="80">100/G18 * I18</f>
        <v>1.3903222682259506</v>
      </c>
      <c r="Q18" s="131">
        <f t="shared" ref="Q18" si="81">(E18+F18) / ((L18/32.6) + H18)</f>
        <v>54.916960640532722</v>
      </c>
      <c r="R18" s="132">
        <f>(SUM(E3:E18)+SUM(F3:F18)) / ((M18/33.7) + I18)</f>
        <v>60.981868849844922</v>
      </c>
      <c r="S18" s="119">
        <f>SUM(E3:E18) / (M18/33.7)</f>
        <v>132.96140724324957</v>
      </c>
      <c r="U18" s="147">
        <f>SUM(K4:K32)</f>
        <v>977</v>
      </c>
      <c r="V18" s="148" t="s">
        <v>53</v>
      </c>
      <c r="W18" s="149"/>
    </row>
    <row r="19" spans="1:23" x14ac:dyDescent="0.2">
      <c r="A19" s="122">
        <v>42654</v>
      </c>
      <c r="B19" s="123">
        <v>81</v>
      </c>
      <c r="C19" s="124">
        <f t="shared" ref="C19" si="82">(G19-G18)/H19</f>
        <v>76.964991145620488</v>
      </c>
      <c r="D19" s="2">
        <f t="shared" ref="D19" si="83">G19/I19</f>
        <v>71.957777249032063</v>
      </c>
      <c r="E19" s="125">
        <v>184</v>
      </c>
      <c r="F19" s="125">
        <v>383</v>
      </c>
      <c r="G19" s="126">
        <v>83167</v>
      </c>
      <c r="H19" s="127">
        <v>7.3410000000000002</v>
      </c>
      <c r="I19" s="128">
        <f t="shared" ref="I19" si="84">I18+H19</f>
        <v>1155.7749999999996</v>
      </c>
      <c r="J19" s="129">
        <v>15.2</v>
      </c>
      <c r="K19" s="123">
        <v>34</v>
      </c>
      <c r="L19" s="124">
        <f t="shared" ref="L19" si="85">J19*2.75</f>
        <v>41.8</v>
      </c>
      <c r="M19" s="2">
        <f t="shared" ref="M19" si="86">M18+L19</f>
        <v>6900.5999999999995</v>
      </c>
      <c r="N19" s="130">
        <f t="shared" ref="N19" si="87">F19/H19</f>
        <v>52.172728511102029</v>
      </c>
      <c r="O19" s="116">
        <f t="shared" ref="O19" si="88">100/G19 * M19</f>
        <v>8.2972813736217486</v>
      </c>
      <c r="P19" s="117">
        <f t="shared" ref="P19" si="89">100/G19 * I19</f>
        <v>1.3897038488823688</v>
      </c>
      <c r="Q19" s="131">
        <f t="shared" ref="Q19" si="90">(E19+F19) / ((L19/32.6) + H19)</f>
        <v>65.75278727759229</v>
      </c>
      <c r="R19" s="132">
        <f>(SUM(E3:E19)+SUM(F3:F19)) / ((M19/33.7) + I19)</f>
        <v>61.013983194300017</v>
      </c>
      <c r="S19" s="119">
        <f>SUM(E3:E19) / (M19/33.7)</f>
        <v>133.05458945598934</v>
      </c>
      <c r="U19" s="147">
        <f>SUM(L4:L32)</f>
        <v>1188.2749999999996</v>
      </c>
      <c r="V19" s="148" t="s">
        <v>54</v>
      </c>
      <c r="W19" s="149"/>
    </row>
    <row r="20" spans="1:23" x14ac:dyDescent="0.2">
      <c r="A20" s="122">
        <v>42672</v>
      </c>
      <c r="B20" s="123">
        <v>90</v>
      </c>
      <c r="C20" s="124">
        <f t="shared" ref="C20" si="91">(G20-G19)/H20</f>
        <v>85.024539063536281</v>
      </c>
      <c r="D20" s="2">
        <f t="shared" ref="D20" si="92">G20/I20</f>
        <v>72.042458012196221</v>
      </c>
      <c r="E20" s="125">
        <v>265</v>
      </c>
      <c r="F20" s="125">
        <v>375</v>
      </c>
      <c r="G20" s="126">
        <v>83808</v>
      </c>
      <c r="H20" s="127">
        <v>7.5389999999999997</v>
      </c>
      <c r="I20" s="128">
        <f t="shared" ref="I20" si="93">I19+H20</f>
        <v>1163.3139999999996</v>
      </c>
      <c r="J20" s="129">
        <v>24.5</v>
      </c>
      <c r="K20" s="123">
        <v>53</v>
      </c>
      <c r="L20" s="124">
        <f t="shared" ref="L20" si="94">J20*2.75</f>
        <v>67.375</v>
      </c>
      <c r="M20" s="2">
        <f t="shared" ref="M20" si="95">M19+L20</f>
        <v>6967.9749999999995</v>
      </c>
      <c r="N20" s="130">
        <f t="shared" ref="N20" si="96">F20/H20</f>
        <v>49.741345005968967</v>
      </c>
      <c r="O20" s="116">
        <f t="shared" ref="O20" si="97">100/G20 * M20</f>
        <v>8.3142122470408548</v>
      </c>
      <c r="P20" s="117">
        <f t="shared" ref="P20" si="98">100/G20 * I20</f>
        <v>1.3880703512791137</v>
      </c>
      <c r="Q20" s="131">
        <f t="shared" ref="Q20" si="99">(E20+F20) / ((L20/32.6) + H20)</f>
        <v>66.626983417340909</v>
      </c>
      <c r="R20" s="132">
        <f>(SUM(E3:E20)+SUM(F3:F20)) / ((M20/33.7) + I20)</f>
        <v>61.056340521009865</v>
      </c>
      <c r="S20" s="119">
        <f>SUM(E3:E20) / (M20/33.7)</f>
        <v>133.04970238842708</v>
      </c>
      <c r="U20" s="147">
        <f>SUM(J4:J32)</f>
        <v>432.1</v>
      </c>
      <c r="V20" s="148" t="s">
        <v>55</v>
      </c>
      <c r="W20" s="149"/>
    </row>
    <row r="21" spans="1:23" x14ac:dyDescent="0.2">
      <c r="A21" s="122">
        <v>42688</v>
      </c>
      <c r="B21" s="123">
        <v>96</v>
      </c>
      <c r="C21" s="124">
        <f t="shared" ref="C21" si="100">(G21-G20)/H21</f>
        <v>90.047393364928922</v>
      </c>
      <c r="D21" s="2">
        <f t="shared" ref="D21" si="101">G21/I21</f>
        <v>72.168925937844378</v>
      </c>
      <c r="E21" s="125">
        <v>321</v>
      </c>
      <c r="F21" s="125">
        <v>419</v>
      </c>
      <c r="G21" s="126">
        <v>84549</v>
      </c>
      <c r="H21" s="127">
        <v>8.2289999999999992</v>
      </c>
      <c r="I21" s="128">
        <f t="shared" ref="I21" si="102">I20+H21</f>
        <v>1171.5429999999997</v>
      </c>
      <c r="J21" s="129">
        <v>26.6</v>
      </c>
      <c r="K21" s="123">
        <v>66</v>
      </c>
      <c r="L21" s="124">
        <f t="shared" ref="L21" si="103">J21*2.75</f>
        <v>73.150000000000006</v>
      </c>
      <c r="M21" s="2">
        <f t="shared" ref="M21" si="104">M20+L21</f>
        <v>7041.1249999999991</v>
      </c>
      <c r="N21" s="130">
        <f t="shared" ref="N21" si="105">F21/H21</f>
        <v>50.917486936444284</v>
      </c>
      <c r="O21" s="116">
        <f t="shared" ref="O21" si="106">100/G21 * M21</f>
        <v>8.3278631326213191</v>
      </c>
      <c r="P21" s="117">
        <f t="shared" ref="P21" si="107">100/G21 * I21</f>
        <v>1.3856379141089779</v>
      </c>
      <c r="Q21" s="131">
        <f t="shared" ref="Q21" si="108">(E21+F21) / ((L21/32.6) + H21)</f>
        <v>70.658792778533126</v>
      </c>
      <c r="R21" s="132">
        <f>(SUM(E3:E21)+SUM(F3:F21)) / ((M21/33.7) + I21)</f>
        <v>61.132427958077706</v>
      </c>
      <c r="S21" s="119">
        <f>SUM(E3:E21) / (M21/33.7)</f>
        <v>133.20381331108314</v>
      </c>
      <c r="U21" s="150">
        <f>((M32-M3)/U17)*100</f>
        <v>24.490416323165697</v>
      </c>
      <c r="V21" s="148" t="s">
        <v>56</v>
      </c>
      <c r="W21" s="151"/>
    </row>
    <row r="22" spans="1:23" x14ac:dyDescent="0.2">
      <c r="A22" s="122">
        <v>42704</v>
      </c>
      <c r="B22" s="123">
        <v>78</v>
      </c>
      <c r="C22" s="124">
        <f t="shared" ref="C22" si="109">(G22-G21)/H22</f>
        <v>72.445972495088412</v>
      </c>
      <c r="D22" s="2">
        <f t="shared" ref="D22" si="110">G22/I22</f>
        <v>72.170838535984572</v>
      </c>
      <c r="E22" s="125">
        <v>221</v>
      </c>
      <c r="F22" s="125">
        <v>368</v>
      </c>
      <c r="G22" s="126">
        <v>85139</v>
      </c>
      <c r="H22" s="127">
        <v>8.1440000000000001</v>
      </c>
      <c r="I22" s="128">
        <f t="shared" ref="I22" si="111">I21+H22</f>
        <v>1179.6869999999997</v>
      </c>
      <c r="J22" s="129">
        <v>22.6</v>
      </c>
      <c r="K22" s="123">
        <v>50</v>
      </c>
      <c r="L22" s="124">
        <f t="shared" ref="L22" si="112">J22*2.75</f>
        <v>62.150000000000006</v>
      </c>
      <c r="M22" s="2">
        <f t="shared" ref="M22" si="113">M21+L22</f>
        <v>7103.2749999999987</v>
      </c>
      <c r="N22" s="130">
        <f t="shared" ref="N22" si="114">F22/H22</f>
        <v>45.186640471512767</v>
      </c>
      <c r="O22" s="116">
        <f t="shared" ref="O22" si="115">100/G22 * M22</f>
        <v>8.3431506125277473</v>
      </c>
      <c r="P22" s="117">
        <f t="shared" ref="P22" si="116">100/G22 * I22</f>
        <v>1.3856011933426511</v>
      </c>
      <c r="Q22" s="131">
        <f t="shared" ref="Q22" si="117">(E22+F22) / ((L22/32.6) + H22)</f>
        <v>58.604389392890582</v>
      </c>
      <c r="R22" s="132">
        <f>(SUM(E3:E22)+SUM(F3:F22)) / ((M22/33.7) + I22)</f>
        <v>61.116890907251701</v>
      </c>
      <c r="S22" s="119">
        <f>SUM(E3:E22) / (M22/33.7)</f>
        <v>133.08683670560416</v>
      </c>
      <c r="U22" s="147">
        <f>SUM(F4:F32)</f>
        <v>10168</v>
      </c>
      <c r="V22" s="152" t="s">
        <v>57</v>
      </c>
      <c r="W22" s="151"/>
    </row>
    <row r="23" spans="1:23" x14ac:dyDescent="0.2">
      <c r="A23" s="122">
        <v>42713</v>
      </c>
      <c r="B23" s="123">
        <v>67</v>
      </c>
      <c r="C23" s="124">
        <f t="shared" ref="C23" si="118">(G23-G22)/H23</f>
        <v>69.092342046499411</v>
      </c>
      <c r="D23" s="2">
        <f t="shared" ref="D23" si="119">G23/I23</f>
        <v>72.151099132485484</v>
      </c>
      <c r="E23" s="125">
        <v>158</v>
      </c>
      <c r="F23" s="125">
        <v>366</v>
      </c>
      <c r="G23" s="126">
        <v>85665</v>
      </c>
      <c r="H23" s="127">
        <v>7.6130000000000004</v>
      </c>
      <c r="I23" s="128">
        <f t="shared" ref="I23" si="120">I22+H23</f>
        <v>1187.2999999999997</v>
      </c>
      <c r="J23" s="129">
        <v>16.5</v>
      </c>
      <c r="K23" s="123">
        <v>35</v>
      </c>
      <c r="L23" s="124">
        <f t="shared" ref="L23" si="121">J23*2.75</f>
        <v>45.375</v>
      </c>
      <c r="M23" s="2">
        <f t="shared" ref="M23" si="122">M22+L23</f>
        <v>7148.6499999999987</v>
      </c>
      <c r="N23" s="130">
        <f t="shared" ref="N23" si="123">F23/H23</f>
        <v>48.07566005516879</v>
      </c>
      <c r="O23" s="116">
        <f t="shared" ref="O23" si="124">100/G23 * M23</f>
        <v>8.3448899784042485</v>
      </c>
      <c r="P23" s="117">
        <f t="shared" ref="P23" si="125">100/G23 * I23</f>
        <v>1.3859802719897272</v>
      </c>
      <c r="Q23" s="131">
        <f t="shared" ref="Q23" si="126">(E23+F23) / ((L23/32.6) + H23)</f>
        <v>58.190727036627756</v>
      </c>
      <c r="R23" s="132">
        <f>(SUM(E3:E23)+SUM(F3:F23)) / ((M23/33.7) + I23)</f>
        <v>61.100046097743352</v>
      </c>
      <c r="S23" s="119">
        <f>SUM(E3:E23) / (M23/33.7)</f>
        <v>132.98692760171505</v>
      </c>
      <c r="U23" s="153">
        <f>U22/(I32-I3)</f>
        <v>48.548510313216234</v>
      </c>
      <c r="V23" s="152" t="s">
        <v>58</v>
      </c>
      <c r="W23" s="151"/>
    </row>
    <row r="24" spans="1:23" x14ac:dyDescent="0.2">
      <c r="A24" s="122">
        <v>42725</v>
      </c>
      <c r="B24" s="123">
        <v>64</v>
      </c>
      <c r="C24" s="124">
        <f t="shared" ref="C24" si="127">(G24-G23)/H24</f>
        <v>52.662721893491131</v>
      </c>
      <c r="D24" s="2">
        <f t="shared" ref="D24" si="128">G24/I24</f>
        <v>72.013380723395372</v>
      </c>
      <c r="E24" s="125">
        <v>131</v>
      </c>
      <c r="F24" s="125">
        <v>378</v>
      </c>
      <c r="G24" s="126">
        <v>86110</v>
      </c>
      <c r="H24" s="127">
        <v>8.4499999999999993</v>
      </c>
      <c r="I24" s="128">
        <f t="shared" ref="I24" si="129">I23+H24</f>
        <v>1195.7499999999998</v>
      </c>
      <c r="J24" s="129">
        <v>14.9</v>
      </c>
      <c r="K24" s="123">
        <v>39</v>
      </c>
      <c r="L24" s="124">
        <f t="shared" ref="L24" si="130">J24*2.75</f>
        <v>40.975000000000001</v>
      </c>
      <c r="M24" s="2">
        <f t="shared" ref="M24" si="131">M23+L24</f>
        <v>7189.6249999999991</v>
      </c>
      <c r="N24" s="130">
        <f t="shared" ref="N24" si="132">F24/H24</f>
        <v>44.73372781065089</v>
      </c>
      <c r="O24" s="116">
        <f t="shared" ref="O24" si="133">100/G24 * M24</f>
        <v>8.3493496690279869</v>
      </c>
      <c r="P24" s="117">
        <f t="shared" ref="P24" si="134">100/G24 * I24</f>
        <v>1.388630821042852</v>
      </c>
      <c r="Q24" s="131">
        <f t="shared" ref="Q24" si="135">(E24+F24) / ((L24/32.6) + H24)</f>
        <v>52.436916367773236</v>
      </c>
      <c r="R24" s="132">
        <f>(SUM(E3:E24)+SUM(F3:F24)) / ((M24/33.7) + I24)</f>
        <v>61.042146804137616</v>
      </c>
      <c r="S24" s="119">
        <f>SUM(E3:E24) / (M24/33.7)</f>
        <v>132.84304814228841</v>
      </c>
      <c r="U24" s="154">
        <f>G32/I32</f>
        <v>71.028702326039792</v>
      </c>
      <c r="V24" s="155" t="s">
        <v>59</v>
      </c>
      <c r="W24" s="156"/>
    </row>
    <row r="25" spans="1:23" x14ac:dyDescent="0.2">
      <c r="A25" s="122">
        <v>42735</v>
      </c>
      <c r="B25" s="123">
        <v>65</v>
      </c>
      <c r="C25" s="124">
        <f t="shared" ref="C25" si="136">(G25-G24)/H25</f>
        <v>61.962967445237808</v>
      </c>
      <c r="D25" s="2">
        <f t="shared" ref="D25" si="137">G25/I25</f>
        <v>71.944405915882982</v>
      </c>
      <c r="E25" s="125">
        <v>130</v>
      </c>
      <c r="F25" s="125">
        <v>381</v>
      </c>
      <c r="G25" s="126">
        <v>86622</v>
      </c>
      <c r="H25" s="127">
        <v>8.2629999999999999</v>
      </c>
      <c r="I25" s="128">
        <f t="shared" ref="I25" si="138">I24+H25</f>
        <v>1204.0129999999997</v>
      </c>
      <c r="J25" s="129">
        <v>14.2</v>
      </c>
      <c r="K25" s="123">
        <v>31</v>
      </c>
      <c r="L25" s="124">
        <f t="shared" ref="L25" si="139">J25*2.75</f>
        <v>39.049999999999997</v>
      </c>
      <c r="M25" s="2">
        <f t="shared" ref="M25" si="140">M24+L25</f>
        <v>7228.6749999999993</v>
      </c>
      <c r="N25" s="130">
        <f t="shared" ref="N25" si="141">F25/H25</f>
        <v>46.109161321553913</v>
      </c>
      <c r="O25" s="116">
        <f t="shared" ref="O25" si="142">100/G25 * M25</f>
        <v>8.3450797718824319</v>
      </c>
      <c r="P25" s="117">
        <f t="shared" ref="P25" si="143">100/G25 * I25</f>
        <v>1.3899621343307702</v>
      </c>
      <c r="Q25" s="131">
        <f t="shared" ref="Q25" si="144">(E25+F25) / ((L25/32.6) + H25)</f>
        <v>54.01204446608854</v>
      </c>
      <c r="R25" s="132">
        <f>(SUM(E3:E25)+SUM(F3:F25)) / ((M25/33.7) + I25)</f>
        <v>60.996941691788003</v>
      </c>
      <c r="S25" s="119">
        <f>SUM(E3:E25) / (M25/33.7)</f>
        <v>132.73147568537803</v>
      </c>
      <c r="U25" s="150">
        <f>U21*(U17/(G32-G3))</f>
        <v>7.9287048775605502</v>
      </c>
      <c r="V25" s="148" t="s">
        <v>60</v>
      </c>
    </row>
    <row r="26" spans="1:23" x14ac:dyDescent="0.2">
      <c r="A26" s="122">
        <v>42747</v>
      </c>
      <c r="B26" s="123">
        <v>65</v>
      </c>
      <c r="C26" s="124">
        <f t="shared" ref="C26" si="145">(G26-G25)/H26</f>
        <v>60.677466863033871</v>
      </c>
      <c r="D26" s="2">
        <f t="shared" ref="D26" si="146">G26/I26</f>
        <v>71.881222626637054</v>
      </c>
      <c r="E26" s="125">
        <v>118</v>
      </c>
      <c r="F26" s="125">
        <v>292</v>
      </c>
      <c r="G26" s="126">
        <v>87034</v>
      </c>
      <c r="H26" s="127">
        <v>6.79</v>
      </c>
      <c r="I26" s="128">
        <f t="shared" ref="I26" si="147">I25+H26</f>
        <v>1210.8029999999997</v>
      </c>
      <c r="J26" s="129">
        <v>19</v>
      </c>
      <c r="K26" s="123">
        <v>40</v>
      </c>
      <c r="L26" s="124">
        <f t="shared" ref="L26" si="148">J26*2.75</f>
        <v>52.25</v>
      </c>
      <c r="M26" s="2">
        <f t="shared" ref="M26" si="149">M25+L26</f>
        <v>7280.9249999999993</v>
      </c>
      <c r="N26" s="130">
        <f t="shared" ref="N26" si="150">F26/H26</f>
        <v>43.004418262150217</v>
      </c>
      <c r="O26" s="116">
        <f t="shared" ref="O26" si="151">100/G26 * M26</f>
        <v>8.3656099914975748</v>
      </c>
      <c r="P26" s="117">
        <f t="shared" ref="P26" si="152">100/G26 * I26</f>
        <v>1.3911839051405193</v>
      </c>
      <c r="Q26" s="131">
        <f t="shared" ref="Q26" si="153">(E26+F26) / ((L26/32.6) + H26)</f>
        <v>48.851624976243038</v>
      </c>
      <c r="R26" s="132">
        <f>(SUM(E3:E26)+SUM(F3:F26)) / ((M26/33.7) + I26)</f>
        <v>60.927739355216339</v>
      </c>
      <c r="S26" s="119">
        <f>SUM(E3:E26) / (M26/33.7)</f>
        <v>132.32512352482689</v>
      </c>
      <c r="U26" s="157">
        <f>(I32/G32)*100</f>
        <v>1.4078815566835867</v>
      </c>
      <c r="V26" s="148" t="s">
        <v>61</v>
      </c>
    </row>
    <row r="27" spans="1:23" x14ac:dyDescent="0.2">
      <c r="A27" s="122">
        <v>42748</v>
      </c>
      <c r="B27" s="123">
        <v>43</v>
      </c>
      <c r="C27" s="124">
        <f t="shared" ref="C27" si="154">(G27-G26)/H27</f>
        <v>41.706161137440759</v>
      </c>
      <c r="D27" s="2">
        <f t="shared" ref="D27" si="155">G27/I27</f>
        <v>71.698292874334683</v>
      </c>
      <c r="E27" s="125">
        <v>2</v>
      </c>
      <c r="F27" s="125">
        <v>305</v>
      </c>
      <c r="G27" s="126">
        <v>87342</v>
      </c>
      <c r="H27" s="127">
        <v>7.3849999999999998</v>
      </c>
      <c r="I27" s="128">
        <f t="shared" ref="I27" si="156">I26+H27</f>
        <v>1218.1879999999996</v>
      </c>
      <c r="J27" s="129">
        <v>0.6</v>
      </c>
      <c r="K27" s="123">
        <v>0</v>
      </c>
      <c r="L27" s="124">
        <f t="shared" ref="L27" si="157">J27*2.75</f>
        <v>1.65</v>
      </c>
      <c r="M27" s="2">
        <f t="shared" ref="M27" si="158">M26+L27</f>
        <v>7282.5749999999989</v>
      </c>
      <c r="N27" s="130">
        <f t="shared" ref="N27" si="159">F27/H27</f>
        <v>41.29993229519296</v>
      </c>
      <c r="O27" s="116">
        <f t="shared" ref="O27" si="160">100/G27 * M27</f>
        <v>8.3379989008724316</v>
      </c>
      <c r="P27" s="117">
        <f t="shared" ref="P27" si="161">100/G27 * I27</f>
        <v>1.3947333470724275</v>
      </c>
      <c r="Q27" s="131">
        <f t="shared" ref="Q27" si="162">(E27+F27) / ((L27/32.6) + H27)</f>
        <v>41.28778346623983</v>
      </c>
      <c r="R27" s="132">
        <f>(SUM(E3:E27)+SUM(F3:F27)) / ((M27/33.7) + I27)</f>
        <v>60.825992391606199</v>
      </c>
      <c r="S27" s="119">
        <f>SUM(E3:E27) / (M27/33.7)</f>
        <v>132.30439782631834</v>
      </c>
    </row>
    <row r="28" spans="1:23" x14ac:dyDescent="0.2">
      <c r="A28" s="122">
        <v>42748</v>
      </c>
      <c r="B28" s="123">
        <v>39</v>
      </c>
      <c r="C28" s="124">
        <f t="shared" ref="C28" si="163">(G28-G27)/H28</f>
        <v>36.878101113048146</v>
      </c>
      <c r="D28" s="2">
        <f t="shared" ref="D28" si="164">G28/I28</f>
        <v>71.486441832667708</v>
      </c>
      <c r="E28" s="125">
        <v>0</v>
      </c>
      <c r="F28" s="125">
        <v>274</v>
      </c>
      <c r="G28" s="126">
        <v>87617</v>
      </c>
      <c r="H28" s="127">
        <v>7.4569999999999999</v>
      </c>
      <c r="I28" s="128">
        <f t="shared" ref="I28" si="165">I27+H28</f>
        <v>1225.6449999999998</v>
      </c>
      <c r="J28" s="129">
        <v>0</v>
      </c>
      <c r="K28" s="123">
        <v>0</v>
      </c>
      <c r="L28" s="124">
        <f t="shared" ref="L28" si="166">J28*2.75</f>
        <v>0</v>
      </c>
      <c r="M28" s="2">
        <f t="shared" ref="M28" si="167">M27+L28</f>
        <v>7282.5749999999989</v>
      </c>
      <c r="N28" s="130">
        <f t="shared" ref="N28" si="168">F28/H28</f>
        <v>36.743998927182517</v>
      </c>
      <c r="O28" s="116">
        <f t="shared" ref="O28" si="169">100/G28 * M28</f>
        <v>8.3118287546937228</v>
      </c>
      <c r="P28" s="117">
        <f t="shared" ref="P28" si="170">100/G28 * I28</f>
        <v>1.3988666582969054</v>
      </c>
      <c r="Q28" s="131">
        <f t="shared" ref="Q28" si="171">(E28+F28) / ((L28/32.6) + H28)</f>
        <v>36.743998927182517</v>
      </c>
      <c r="R28" s="132">
        <f>(SUM(E3:E28)+SUM(F3:F28)) / ((M28/33.7) + I28)</f>
        <v>60.701435409071877</v>
      </c>
      <c r="S28" s="119">
        <f>SUM(E3:E28) / (M28/33.7)</f>
        <v>132.30439782631834</v>
      </c>
    </row>
    <row r="29" spans="1:23" ht="13.5" thickBot="1" x14ac:dyDescent="0.25">
      <c r="A29" s="122">
        <v>42751</v>
      </c>
      <c r="B29" s="123">
        <v>43</v>
      </c>
      <c r="C29" s="124">
        <f t="shared" ref="C29" si="172">(G29-G28)/H29</f>
        <v>40.779429489754925</v>
      </c>
      <c r="D29" s="2">
        <f t="shared" ref="D29" si="173">G29/I29</f>
        <v>71.362228724800374</v>
      </c>
      <c r="E29" s="125">
        <v>8</v>
      </c>
      <c r="F29" s="125">
        <v>190</v>
      </c>
      <c r="G29" s="126">
        <v>87820</v>
      </c>
      <c r="H29" s="127">
        <v>4.9779999999999998</v>
      </c>
      <c r="I29" s="128">
        <f t="shared" ref="I29" si="174">I28+H29</f>
        <v>1230.6229999999998</v>
      </c>
      <c r="J29" s="129">
        <v>0.4</v>
      </c>
      <c r="K29" s="123">
        <v>0</v>
      </c>
      <c r="L29" s="124">
        <f t="shared" ref="L29" si="175">J29*2.75</f>
        <v>1.1000000000000001</v>
      </c>
      <c r="M29" s="2">
        <f t="shared" ref="M29" si="176">M28+L29</f>
        <v>7283.6749999999993</v>
      </c>
      <c r="N29" s="130">
        <f t="shared" ref="N29" si="177">F29/H29</f>
        <v>38.167938931297712</v>
      </c>
      <c r="O29" s="116">
        <f t="shared" ref="O29" si="178">100/G29 * M29</f>
        <v>8.293868139375995</v>
      </c>
      <c r="P29" s="117">
        <f t="shared" ref="P29" si="179">100/G29 * I29</f>
        <v>1.4013015258483259</v>
      </c>
      <c r="Q29" s="131">
        <f t="shared" ref="Q29" si="180">(E29+F29) / ((L29/32.6) + H29)</f>
        <v>39.507218630112838</v>
      </c>
      <c r="R29" s="132">
        <f>(SUM(E3:E29)+SUM(F3:F29)) / ((M29/33.7) + I29)</f>
        <v>60.628062211783664</v>
      </c>
      <c r="S29" s="119">
        <f>SUM(E3:E29) / (M29/33.7)</f>
        <v>132.32143114567853</v>
      </c>
      <c r="U29" s="144" t="s">
        <v>63</v>
      </c>
      <c r="V29" s="158"/>
      <c r="W29" s="159"/>
    </row>
    <row r="30" spans="1:23" x14ac:dyDescent="0.2">
      <c r="A30" s="122">
        <v>42751</v>
      </c>
      <c r="B30" s="123">
        <v>50</v>
      </c>
      <c r="C30" s="124">
        <f t="shared" ref="C30" si="181">(G30-G29)/H30</f>
        <v>50.24410089503661</v>
      </c>
      <c r="D30" s="2">
        <f t="shared" ref="D30" si="182">G30/I30</f>
        <v>71.27820327808351</v>
      </c>
      <c r="E30" s="125">
        <v>0</v>
      </c>
      <c r="F30" s="125">
        <v>246</v>
      </c>
      <c r="G30" s="126">
        <v>88067</v>
      </c>
      <c r="H30" s="127">
        <v>4.9160000000000004</v>
      </c>
      <c r="I30" s="128">
        <f t="shared" ref="I30" si="183">I29+H30</f>
        <v>1235.5389999999998</v>
      </c>
      <c r="J30" s="129">
        <v>0</v>
      </c>
      <c r="K30" s="123">
        <v>0</v>
      </c>
      <c r="L30" s="124">
        <f t="shared" ref="L30" si="184">J30*2.75</f>
        <v>0</v>
      </c>
      <c r="M30" s="2">
        <f t="shared" ref="M30" si="185">M29+L30</f>
        <v>7283.6749999999993</v>
      </c>
      <c r="N30" s="130">
        <f t="shared" ref="N30" si="186">F30/H30</f>
        <v>50.040683482506097</v>
      </c>
      <c r="O30" s="116">
        <f t="shared" ref="O30" si="187">100/G30 * M30</f>
        <v>8.2706064700739201</v>
      </c>
      <c r="P30" s="117">
        <f t="shared" ref="P30" si="188">100/G30 * I30</f>
        <v>1.4029534331815547</v>
      </c>
      <c r="Q30" s="131">
        <f t="shared" ref="Q30" si="189">(E30+F30) / ((L30/32.6) + H30)</f>
        <v>50.040683482506097</v>
      </c>
      <c r="R30" s="132">
        <f>(SUM(E3:E30)+SUM(F3:F30)) / ((M30/33.7) + I30)</f>
        <v>60.592208684687435</v>
      </c>
      <c r="S30" s="119">
        <f>SUM(E3:E30) / (M30/33.7)</f>
        <v>132.32143114567853</v>
      </c>
      <c r="U30" s="147">
        <f>SUM(E3:E32)</f>
        <v>28599</v>
      </c>
      <c r="V30" s="148" t="s">
        <v>52</v>
      </c>
      <c r="W30" s="149"/>
    </row>
    <row r="31" spans="1:23" x14ac:dyDescent="0.2">
      <c r="A31" s="122">
        <v>42752</v>
      </c>
      <c r="B31" s="123">
        <v>44</v>
      </c>
      <c r="C31" s="124">
        <f t="shared" ref="C31" si="190">(G31-G30)/H31</f>
        <v>41.644771413557542</v>
      </c>
      <c r="D31" s="2">
        <f t="shared" ref="D31" si="191">G31/I31</f>
        <v>71.096753330850404</v>
      </c>
      <c r="E31" s="125">
        <v>0</v>
      </c>
      <c r="F31" s="125">
        <v>317</v>
      </c>
      <c r="G31" s="126">
        <v>88384</v>
      </c>
      <c r="H31" s="127">
        <v>7.6120000000000001</v>
      </c>
      <c r="I31" s="128">
        <f t="shared" ref="I31" si="192">I30+H31</f>
        <v>1243.1509999999998</v>
      </c>
      <c r="J31" s="129">
        <v>0</v>
      </c>
      <c r="K31" s="123">
        <v>0</v>
      </c>
      <c r="L31" s="124">
        <f t="shared" ref="L31" si="193">J31*2.75</f>
        <v>0</v>
      </c>
      <c r="M31" s="2">
        <f t="shared" ref="M31" si="194">M30+L31</f>
        <v>7283.6749999999993</v>
      </c>
      <c r="N31" s="130">
        <f t="shared" ref="N31" si="195">F31/H31</f>
        <v>41.644771413557542</v>
      </c>
      <c r="O31" s="116">
        <f t="shared" ref="O31" si="196">100/G31 * M31</f>
        <v>8.2409429308472113</v>
      </c>
      <c r="P31" s="117">
        <f t="shared" ref="P31" si="197">100/G31 * I31</f>
        <v>1.4065339880521361</v>
      </c>
      <c r="Q31" s="131">
        <f t="shared" ref="Q31" si="198">(E31+F31) / ((L31/32.6) + H31)</f>
        <v>41.644771413557542</v>
      </c>
      <c r="R31" s="132">
        <f>(SUM(E3:E31)+SUM(F3:F31)) / ((M31/33.7) + I31)</f>
        <v>60.493373973054474</v>
      </c>
      <c r="S31" s="119">
        <f>SUM(E3:E31) / (M31/33.7)</f>
        <v>132.32143114567853</v>
      </c>
      <c r="U31" s="147">
        <f>SUM(K3:K32)</f>
        <v>6341</v>
      </c>
      <c r="V31" s="148" t="s">
        <v>53</v>
      </c>
      <c r="W31" s="149"/>
    </row>
    <row r="32" spans="1:23" x14ac:dyDescent="0.2">
      <c r="A32" s="122">
        <v>42752</v>
      </c>
      <c r="B32" s="123">
        <v>51</v>
      </c>
      <c r="C32" s="124">
        <f t="shared" ref="C32" si="199">(G32-G31)/H32</f>
        <v>53.889789303079418</v>
      </c>
      <c r="D32" s="2">
        <f t="shared" ref="D32" si="200">G32/I32</f>
        <v>71.028702326039792</v>
      </c>
      <c r="E32" s="125">
        <v>0</v>
      </c>
      <c r="F32" s="125">
        <v>265</v>
      </c>
      <c r="G32" s="126">
        <v>88650</v>
      </c>
      <c r="H32" s="127">
        <v>4.9359999999999999</v>
      </c>
      <c r="I32" s="128">
        <f t="shared" ref="I32" si="201">I31+H32</f>
        <v>1248.0869999999998</v>
      </c>
      <c r="J32" s="129">
        <v>0</v>
      </c>
      <c r="K32" s="123">
        <v>0</v>
      </c>
      <c r="L32" s="124">
        <f t="shared" ref="L32" si="202">J32*2.75</f>
        <v>0</v>
      </c>
      <c r="M32" s="2">
        <f t="shared" ref="M32" si="203">M31+L32</f>
        <v>7283.6749999999993</v>
      </c>
      <c r="N32" s="130">
        <f t="shared" ref="N32" si="204">F32/H32</f>
        <v>53.687196110210699</v>
      </c>
      <c r="O32" s="116">
        <f t="shared" ref="O32" si="205">100/G32 * M32</f>
        <v>8.2162154540327137</v>
      </c>
      <c r="P32" s="117">
        <f t="shared" ref="P32" si="206">100/G32 * I32</f>
        <v>1.4078815566835869</v>
      </c>
      <c r="Q32" s="131">
        <f t="shared" ref="Q32" si="207">(E32+F32) / ((L32/32.6) + H32)</f>
        <v>53.687196110210699</v>
      </c>
      <c r="R32" s="132">
        <f>(SUM(E3:E32)+SUM(F3:F32)) / ((M32/33.7) + I32)</f>
        <v>60.470429812501472</v>
      </c>
      <c r="S32" s="119">
        <f>SUM(E3:E32) / (M32/33.7)</f>
        <v>132.32143114567853</v>
      </c>
      <c r="U32" s="147">
        <f>SUM(L3:L32)</f>
        <v>7283.65</v>
      </c>
      <c r="V32" s="148" t="s">
        <v>54</v>
      </c>
      <c r="W32" s="149"/>
    </row>
    <row r="33" spans="1:23" x14ac:dyDescent="0.2">
      <c r="A33" s="122">
        <v>42765</v>
      </c>
      <c r="B33" s="123">
        <v>82</v>
      </c>
      <c r="C33" s="124">
        <f t="shared" ref="C33" si="208">(G33-G32)/H33</f>
        <v>71.959273527793073</v>
      </c>
      <c r="D33" s="2">
        <f t="shared" ref="D33" si="209">G33/I33</f>
        <v>71.034089958617301</v>
      </c>
      <c r="E33" s="125">
        <v>210</v>
      </c>
      <c r="F33" s="125">
        <v>312</v>
      </c>
      <c r="G33" s="126">
        <v>89173</v>
      </c>
      <c r="H33" s="127">
        <v>7.2679999999999998</v>
      </c>
      <c r="I33" s="128">
        <f t="shared" ref="I33" si="210">I32+H33</f>
        <v>1255.3549999999998</v>
      </c>
      <c r="J33" s="129">
        <v>20.7</v>
      </c>
      <c r="K33" s="123">
        <v>45</v>
      </c>
      <c r="L33" s="124">
        <f t="shared" ref="L33" si="211">J33*2.75</f>
        <v>56.924999999999997</v>
      </c>
      <c r="M33" s="2">
        <f t="shared" ref="M33" si="212">M32+L33</f>
        <v>7340.5999999999995</v>
      </c>
      <c r="N33" s="130">
        <f t="shared" ref="N33" si="213">F33/H33</f>
        <v>42.927903137039074</v>
      </c>
      <c r="O33" s="116">
        <f t="shared" ref="O33" si="214">100/G33 * M33</f>
        <v>8.2318639049936628</v>
      </c>
      <c r="P33" s="117">
        <f t="shared" ref="P33" si="215">100/G33 * I33</f>
        <v>1.4077747748758029</v>
      </c>
      <c r="Q33" s="131">
        <f t="shared" ref="Q33" si="216">(E33+F33) / ((L33/32.6) + H33)</f>
        <v>57.908853753703269</v>
      </c>
      <c r="R33" s="132">
        <f>(SUM(E3:E33)+SUM(F3:F33)) / ((M33/33.7) + I33)</f>
        <v>60.457095455312391</v>
      </c>
      <c r="S33" s="119">
        <f>SUM(E3:E33) / (M33/33.7)</f>
        <v>132.25939296515273</v>
      </c>
      <c r="U33" s="147">
        <f>SUM(J3:J32)</f>
        <v>2648.5999999999995</v>
      </c>
      <c r="V33" s="148" t="s">
        <v>55</v>
      </c>
      <c r="W33" s="149"/>
    </row>
    <row r="34" spans="1:23" x14ac:dyDescent="0.2">
      <c r="A34" s="122">
        <v>42776</v>
      </c>
      <c r="B34" s="123">
        <v>73</v>
      </c>
      <c r="C34" s="124">
        <f t="shared" ref="C34" si="217">(G34-G33)/H34</f>
        <v>68.560469854968233</v>
      </c>
      <c r="D34" s="2">
        <f t="shared" ref="D34" si="218">G34/I34</f>
        <v>71.017758989885252</v>
      </c>
      <c r="E34" s="125">
        <v>168</v>
      </c>
      <c r="F34" s="125">
        <v>403</v>
      </c>
      <c r="G34" s="126">
        <v>89745</v>
      </c>
      <c r="H34" s="127">
        <v>8.343</v>
      </c>
      <c r="I34" s="128">
        <f t="shared" ref="I34" si="219">I33+H34</f>
        <v>1263.6979999999999</v>
      </c>
      <c r="J34" s="129">
        <v>20.2</v>
      </c>
      <c r="K34" s="123">
        <v>43</v>
      </c>
      <c r="L34" s="124">
        <f t="shared" ref="L34" si="220">J34*2.75</f>
        <v>55.55</v>
      </c>
      <c r="M34" s="2">
        <f t="shared" ref="M34" si="221">M33+L34</f>
        <v>7396.15</v>
      </c>
      <c r="N34" s="130">
        <f t="shared" ref="N34" si="222">F34/H34</f>
        <v>48.303967397818532</v>
      </c>
      <c r="O34" s="116">
        <f t="shared" ref="O34" si="223">100/G34 * M34</f>
        <v>8.2412947796534617</v>
      </c>
      <c r="P34" s="117">
        <f t="shared" ref="P34" si="224">100/G34 * I34</f>
        <v>1.4080985013092651</v>
      </c>
      <c r="Q34" s="131">
        <f t="shared" ref="Q34" si="225">(E34+F34) / ((L34/32.6) + H34)</f>
        <v>56.832954845911146</v>
      </c>
      <c r="R34" s="132">
        <f>(SUM(E3:E34)+SUM(F3:F34)) / ((M34/33.7) + I34)</f>
        <v>60.434812693844044</v>
      </c>
      <c r="S34" s="119">
        <f>SUM(E3:E34) / (M34/33.7)</f>
        <v>132.03151639704441</v>
      </c>
      <c r="U34" s="150">
        <f>M32/U30*100</f>
        <v>25.46828560439176</v>
      </c>
      <c r="V34" s="148" t="s">
        <v>56</v>
      </c>
    </row>
    <row r="35" spans="1:23" x14ac:dyDescent="0.2">
      <c r="A35" s="122">
        <v>42790</v>
      </c>
      <c r="B35" s="123">
        <v>89</v>
      </c>
      <c r="C35" s="124">
        <f t="shared" ref="C35" si="226">(G35-G34)/H35</f>
        <v>84.921481933221528</v>
      </c>
      <c r="D35" s="2">
        <f t="shared" ref="D35" si="227">G35/I35</f>
        <v>71.089551169566477</v>
      </c>
      <c r="E35" s="125">
        <v>205</v>
      </c>
      <c r="F35" s="125">
        <v>350</v>
      </c>
      <c r="G35" s="126">
        <v>90302</v>
      </c>
      <c r="H35" s="127">
        <v>6.5590000000000002</v>
      </c>
      <c r="I35" s="128">
        <f t="shared" ref="I35" si="228">I34+H35</f>
        <v>1270.2569999999998</v>
      </c>
      <c r="J35" s="129">
        <v>23.6</v>
      </c>
      <c r="K35" s="123">
        <v>53</v>
      </c>
      <c r="L35" s="124">
        <f t="shared" ref="L35" si="229">J35*2.75</f>
        <v>64.900000000000006</v>
      </c>
      <c r="M35" s="2">
        <f t="shared" ref="M35" si="230">M34+L35</f>
        <v>7461.0499999999993</v>
      </c>
      <c r="N35" s="130">
        <f t="shared" ref="N35" si="231">F35/H35</f>
        <v>53.361792956243328</v>
      </c>
      <c r="O35" s="116">
        <f t="shared" ref="O35" si="232">100/G35 * M35</f>
        <v>8.2623308453854829</v>
      </c>
      <c r="P35" s="117">
        <f t="shared" ref="P35" si="233">100/G35 * I35</f>
        <v>1.4066764855706406</v>
      </c>
      <c r="Q35" s="131">
        <f t="shared" ref="Q35" si="234">(E35+F35) / ((L35/32.6) + H35)</f>
        <v>64.913817784943788</v>
      </c>
      <c r="R35" s="132">
        <f>(SUM(E3:E35)+SUM(F3:F35)) / ((M35/33.7) + I35)</f>
        <v>60.463118022785828</v>
      </c>
      <c r="S35" s="119">
        <f>SUM(E3:E35) / (M35/33.7)</f>
        <v>131.80898130960122</v>
      </c>
      <c r="U35" s="147">
        <f>SUM(F3:F32)</f>
        <v>59943</v>
      </c>
      <c r="V35" s="152" t="s">
        <v>57</v>
      </c>
    </row>
    <row r="36" spans="1:23" x14ac:dyDescent="0.2">
      <c r="A36" s="122">
        <v>42795</v>
      </c>
      <c r="B36" s="123">
        <v>60</v>
      </c>
      <c r="C36" s="124">
        <f t="shared" ref="C36" si="235">(G36-G35)/H36</f>
        <v>57.21841567496093</v>
      </c>
      <c r="D36" s="2">
        <f t="shared" ref="D36" si="236">G36/I36</f>
        <v>70.999299220382682</v>
      </c>
      <c r="E36" s="125">
        <v>80</v>
      </c>
      <c r="F36" s="125">
        <v>395</v>
      </c>
      <c r="G36" s="126">
        <v>90778</v>
      </c>
      <c r="H36" s="127">
        <v>8.3190000000000008</v>
      </c>
      <c r="I36" s="128">
        <f t="shared" ref="I36" si="237">I35+H36</f>
        <v>1278.5759999999998</v>
      </c>
      <c r="J36" s="129">
        <v>10.199999999999999</v>
      </c>
      <c r="K36" s="123">
        <v>16</v>
      </c>
      <c r="L36" s="124">
        <f t="shared" ref="L36" si="238">J36*2.75</f>
        <v>28.049999999999997</v>
      </c>
      <c r="M36" s="2">
        <f t="shared" ref="M36" si="239">M35+L36</f>
        <v>7489.0999999999995</v>
      </c>
      <c r="N36" s="130">
        <f t="shared" ref="N36" si="240">F36/H36</f>
        <v>47.481668469767996</v>
      </c>
      <c r="O36" s="116">
        <f t="shared" ref="O36" si="241">100/G36 * M36</f>
        <v>8.2499063649782975</v>
      </c>
      <c r="P36" s="117">
        <f t="shared" ref="P36" si="242">100/G36 * I36</f>
        <v>1.4084646059617967</v>
      </c>
      <c r="Q36" s="131">
        <f t="shared" ref="Q36" si="243">(E36+F36) / ((L36/32.6) + H36)</f>
        <v>51.746135497681863</v>
      </c>
      <c r="R36" s="132">
        <f>(SUM(E3:E36)+SUM(F3:F36)) / ((M36/33.7) + I36)</f>
        <v>60.410933473796355</v>
      </c>
      <c r="S36" s="119">
        <f>SUM(E3:E36) / (M36/33.7)</f>
        <v>131.67528808535073</v>
      </c>
      <c r="U36" s="153">
        <f>U35/I32</f>
        <v>48.027901901069406</v>
      </c>
      <c r="V36" s="152" t="s">
        <v>58</v>
      </c>
    </row>
    <row r="37" spans="1:23" x14ac:dyDescent="0.2">
      <c r="A37" s="122">
        <v>42810</v>
      </c>
      <c r="B37" s="123">
        <v>80</v>
      </c>
      <c r="C37" s="124">
        <f t="shared" ref="C37" si="244">(G37-G36)/H37</f>
        <v>74.779678589942975</v>
      </c>
      <c r="D37" s="2">
        <f t="shared" ref="D37" si="245">G37/I37</f>
        <v>71.021976347516755</v>
      </c>
      <c r="E37" s="125">
        <v>204</v>
      </c>
      <c r="F37" s="125">
        <v>372</v>
      </c>
      <c r="G37" s="126">
        <v>91355</v>
      </c>
      <c r="H37" s="127">
        <v>7.7160000000000002</v>
      </c>
      <c r="I37" s="128">
        <f t="shared" ref="I37" si="246">I36+H37</f>
        <v>1286.2919999999997</v>
      </c>
      <c r="J37" s="129">
        <v>20.100000000000001</v>
      </c>
      <c r="K37" s="123">
        <v>51</v>
      </c>
      <c r="L37" s="124">
        <f t="shared" ref="L37" si="247">J37*2.75</f>
        <v>55.275000000000006</v>
      </c>
      <c r="M37" s="2">
        <f t="shared" ref="M37" si="248">M36+L37</f>
        <v>7544.3749999999991</v>
      </c>
      <c r="N37" s="130">
        <f t="shared" ref="N37" si="249">F37/H37</f>
        <v>48.211508553654745</v>
      </c>
      <c r="O37" s="116">
        <f t="shared" ref="O37" si="250">100/G37 * M37</f>
        <v>8.258305511466256</v>
      </c>
      <c r="P37" s="117">
        <f t="shared" ref="P37" si="251">100/G37 * I37</f>
        <v>1.4080148869793658</v>
      </c>
      <c r="Q37" s="131">
        <f t="shared" ref="Q37" si="252">(E37+F37) / ((L37/32.6) + H37)</f>
        <v>61.201382193792639</v>
      </c>
      <c r="R37" s="132">
        <f>(SUM(E3:E37)+SUM(F3:F37)) / ((M37/33.7) + I37)</f>
        <v>60.418073613381701</v>
      </c>
      <c r="S37" s="119">
        <f>SUM(E3:E37) / (M37/33.7)</f>
        <v>131.62179769695967</v>
      </c>
      <c r="U37" s="154">
        <f>G32/I32</f>
        <v>71.028702326039792</v>
      </c>
      <c r="V37" s="155" t="s">
        <v>59</v>
      </c>
      <c r="W37" s="156"/>
    </row>
    <row r="38" spans="1:23" x14ac:dyDescent="0.2">
      <c r="A38" s="122">
        <v>42825</v>
      </c>
      <c r="B38" s="123">
        <v>91</v>
      </c>
      <c r="C38" s="124">
        <f t="shared" ref="C38" si="253">(G38-G37)/H38</f>
        <v>86.458744571654165</v>
      </c>
      <c r="D38" s="2">
        <f t="shared" ref="D38" si="254">G38/I38</f>
        <v>71.11263622669918</v>
      </c>
      <c r="E38" s="125">
        <v>261</v>
      </c>
      <c r="F38" s="125">
        <v>395</v>
      </c>
      <c r="G38" s="126">
        <v>92012</v>
      </c>
      <c r="H38" s="127">
        <v>7.5990000000000002</v>
      </c>
      <c r="I38" s="128">
        <f t="shared" ref="I38" si="255">I37+H38</f>
        <v>1293.8909999999996</v>
      </c>
      <c r="J38" s="129">
        <v>26.2</v>
      </c>
      <c r="K38" s="123">
        <v>59</v>
      </c>
      <c r="L38" s="124">
        <f t="shared" ref="L38" si="256">J38*2.75</f>
        <v>72.05</v>
      </c>
      <c r="M38" s="2">
        <f t="shared" ref="M38" si="257">M37+L38</f>
        <v>7616.4249999999993</v>
      </c>
      <c r="N38" s="130">
        <f t="shared" ref="N38" si="258">F38/H38</f>
        <v>51.980523753125411</v>
      </c>
      <c r="O38" s="116">
        <f t="shared" ref="O38" si="259">100/G38 * M38</f>
        <v>8.2776431335043252</v>
      </c>
      <c r="P38" s="117">
        <f t="shared" ref="P38" si="260">100/G38 * I38</f>
        <v>1.4062198408903184</v>
      </c>
      <c r="Q38" s="131">
        <f t="shared" ref="Q38" si="261">(E38+F38) / ((L38/32.6) + H38)</f>
        <v>66.876520979906644</v>
      </c>
      <c r="R38" s="132">
        <f>(SUM(E3:E38)+SUM(F3:F38)) / ((M38/33.7) + I38)</f>
        <v>60.46262285769172</v>
      </c>
      <c r="S38" s="119">
        <f>SUM(E3:E38) / (M38/33.7)</f>
        <v>131.53151248781418</v>
      </c>
      <c r="U38" s="150">
        <f>U30*(U34/G32)</f>
        <v>8.2162154540327119</v>
      </c>
      <c r="V38" s="148" t="s">
        <v>60</v>
      </c>
    </row>
    <row r="39" spans="1:23" x14ac:dyDescent="0.2">
      <c r="U39" s="157">
        <f>(I32/G32)*100</f>
        <v>1.4078815566835867</v>
      </c>
      <c r="V39" s="148" t="s">
        <v>61</v>
      </c>
    </row>
  </sheetData>
  <pageMargins left="0.5" right="0.5" top="0.5" bottom="0.5" header="0.5" footer="0.5"/>
  <pageSetup orientation="portrait" horizontalDpi="4294967293" verticalDpi="1200" r:id="rId1"/>
  <headerFooter alignWithMargins="0"/>
  <ignoredErrors>
    <ignoredError sqref="S4:S26 R4:R37 S27:S37 U17:U18 U20 U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J400"/>
  <sheetViews>
    <sheetView zoomScaleNormal="100" workbookViewId="0">
      <selection activeCell="J1" sqref="J1"/>
    </sheetView>
  </sheetViews>
  <sheetFormatPr defaultRowHeight="13.5" customHeight="1" x14ac:dyDescent="0.2"/>
  <cols>
    <col min="1" max="1" width="12.5703125" customWidth="1"/>
    <col min="2" max="2" width="11.42578125" customWidth="1"/>
    <col min="3" max="3" width="8.85546875" customWidth="1"/>
    <col min="4" max="4" width="10" style="16" customWidth="1"/>
    <col min="5" max="5" width="8.85546875" style="30" customWidth="1"/>
    <col min="6" max="6" width="8.85546875" style="7" customWidth="1"/>
    <col min="7" max="8" width="10" style="39" customWidth="1"/>
    <col min="9" max="9" width="9.140625" customWidth="1"/>
    <col min="11" max="11" width="9.5703125" bestFit="1" customWidth="1"/>
    <col min="15" max="15" width="10.28515625" style="1" customWidth="1"/>
    <col min="23" max="23" width="9.28515625" bestFit="1" customWidth="1"/>
    <col min="24" max="25" width="9.140625" style="6" customWidth="1"/>
    <col min="38" max="61" width="6.5703125" customWidth="1"/>
  </cols>
  <sheetData>
    <row r="1" spans="1:62" s="34" customFormat="1" ht="33" customHeight="1" x14ac:dyDescent="0.2">
      <c r="A1" s="5" t="s">
        <v>9</v>
      </c>
      <c r="D1" s="35"/>
      <c r="E1" s="36"/>
      <c r="F1" s="46" t="s">
        <v>13</v>
      </c>
      <c r="G1" s="38"/>
      <c r="H1" s="47"/>
      <c r="O1" s="62"/>
      <c r="X1" s="37"/>
      <c r="Y1" s="37"/>
    </row>
    <row r="2" spans="1:62" ht="24" customHeight="1" thickBot="1" x14ac:dyDescent="0.25">
      <c r="A2" s="41" t="s">
        <v>5</v>
      </c>
      <c r="B2" s="41" t="s">
        <v>4</v>
      </c>
      <c r="C2" s="41" t="s">
        <v>3</v>
      </c>
      <c r="D2" s="42" t="s">
        <v>6</v>
      </c>
      <c r="E2" s="41" t="s">
        <v>7</v>
      </c>
      <c r="F2" s="41" t="s">
        <v>8</v>
      </c>
      <c r="G2" s="43" t="s">
        <v>11</v>
      </c>
      <c r="H2" s="50" t="s">
        <v>14</v>
      </c>
      <c r="V2" s="6"/>
      <c r="W2" s="6"/>
      <c r="X2"/>
      <c r="Y2"/>
    </row>
    <row r="3" spans="1:62" ht="13.5" customHeight="1" x14ac:dyDescent="0.2">
      <c r="A3" s="31">
        <v>42428</v>
      </c>
      <c r="B3" s="9">
        <v>71641</v>
      </c>
      <c r="C3">
        <v>999</v>
      </c>
      <c r="D3" s="32">
        <v>0.7</v>
      </c>
      <c r="E3" s="8">
        <v>5</v>
      </c>
      <c r="F3" s="33">
        <v>0</v>
      </c>
      <c r="G3" s="40">
        <v>0</v>
      </c>
      <c r="J3" s="1"/>
      <c r="K3" s="67" t="s">
        <v>3</v>
      </c>
      <c r="L3" s="48" t="s">
        <v>2</v>
      </c>
      <c r="M3" s="49" t="s">
        <v>0</v>
      </c>
      <c r="N3" s="49" t="s">
        <v>10</v>
      </c>
      <c r="O3" s="68"/>
      <c r="V3" s="6"/>
      <c r="W3" s="6"/>
      <c r="X3"/>
      <c r="Y3"/>
      <c r="AL3" s="61" t="e">
        <f>IF(#REF!-#REF!&lt;=9,1,0)</f>
        <v>#REF!</v>
      </c>
      <c r="AM3" s="61" t="e">
        <f>IF((#REF!-#REF!)&gt;9,1,0)</f>
        <v>#REF!</v>
      </c>
      <c r="AN3" s="61" t="e">
        <f>IF((#REF!-#REF!)&gt;19,1,0)</f>
        <v>#REF!</v>
      </c>
      <c r="AO3" s="61" t="e">
        <f>IF((#REF!-#REF!)&gt;29,1,0)</f>
        <v>#REF!</v>
      </c>
      <c r="AP3" s="61" t="e">
        <f>IF((#REF!-#REF!)&gt;39,1,0)</f>
        <v>#REF!</v>
      </c>
      <c r="AQ3" s="61" t="e">
        <f>IF((#REF!-#REF!)&gt;49,1,0)</f>
        <v>#REF!</v>
      </c>
      <c r="AR3" s="61" t="e">
        <f>IF((#REF!-#REF!)&gt;59,1,0)</f>
        <v>#REF!</v>
      </c>
      <c r="AS3" s="61" t="e">
        <f>IF((#REF!-#REF!)&gt;69,1,0)</f>
        <v>#REF!</v>
      </c>
      <c r="AT3" s="61" t="e">
        <f>IF((#REF!-#REF!)&gt;79,1,0)</f>
        <v>#REF!</v>
      </c>
      <c r="AU3" s="61" t="e">
        <f>IF((#REF!-#REF!)&gt;89,1,0)</f>
        <v>#REF!</v>
      </c>
      <c r="AV3" s="61" t="e">
        <f>IF((#REF!-#REF!)&gt;99,1,0)</f>
        <v>#REF!</v>
      </c>
    </row>
    <row r="4" spans="1:62" ht="13.5" customHeight="1" x14ac:dyDescent="0.2">
      <c r="A4" s="31">
        <v>42429</v>
      </c>
      <c r="B4" s="9">
        <v>71641</v>
      </c>
      <c r="C4">
        <v>0</v>
      </c>
      <c r="D4" s="32">
        <v>0</v>
      </c>
      <c r="E4" s="8">
        <v>0</v>
      </c>
      <c r="F4" s="33">
        <v>0</v>
      </c>
      <c r="G4" s="40">
        <v>0</v>
      </c>
      <c r="J4" s="66">
        <v>42430</v>
      </c>
      <c r="K4" s="72">
        <f t="shared" ref="K4:K9" si="0">L4/M4</f>
        <v>55.942905253661728</v>
      </c>
      <c r="L4" s="69">
        <f>B35-B4</f>
        <v>2827</v>
      </c>
      <c r="M4" s="70">
        <f>SUM(G5:G34)</f>
        <v>50.533664406264627</v>
      </c>
      <c r="N4" s="71">
        <f>SUM(D5:D34)*2.75</f>
        <v>103.67500000000001</v>
      </c>
      <c r="O4" s="76"/>
      <c r="V4" s="6"/>
      <c r="W4" s="6"/>
      <c r="X4"/>
      <c r="Y4"/>
      <c r="AL4" s="61" t="e">
        <f>IF(#REF!-#REF!&lt;=9,1,0)</f>
        <v>#REF!</v>
      </c>
      <c r="AM4" s="61" t="e">
        <f>IF((#REF!-#REF!)&gt;9,1,0)</f>
        <v>#REF!</v>
      </c>
      <c r="AN4" s="61" t="e">
        <f>IF((#REF!-#REF!)&gt;19,1,0)</f>
        <v>#REF!</v>
      </c>
      <c r="AO4" s="61" t="e">
        <f>IF((#REF!-#REF!)&gt;29,1,0)</f>
        <v>#REF!</v>
      </c>
      <c r="AP4" s="61" t="e">
        <f>IF((#REF!-#REF!)&gt;39,1,0)</f>
        <v>#REF!</v>
      </c>
      <c r="AQ4" s="61" t="e">
        <f>IF((#REF!-#REF!)&gt;49,1,0)</f>
        <v>#REF!</v>
      </c>
      <c r="AR4" s="61" t="e">
        <f>IF((#REF!-#REF!)&gt;59,1,0)</f>
        <v>#REF!</v>
      </c>
      <c r="AS4" s="61" t="e">
        <f>IF((#REF!-#REF!)&gt;69,1,0)</f>
        <v>#REF!</v>
      </c>
      <c r="AT4" s="61" t="e">
        <f>IF((#REF!-#REF!)&gt;79,1,0)</f>
        <v>#REF!</v>
      </c>
      <c r="AU4" s="61" t="e">
        <f>IF((#REF!-#REF!)&gt;89,1,0)</f>
        <v>#REF!</v>
      </c>
      <c r="AV4" s="61" t="e">
        <f>IF((#REF!-#REF!)&gt;99,1,0)</f>
        <v>#REF!</v>
      </c>
    </row>
    <row r="5" spans="1:62" ht="13.5" customHeight="1" x14ac:dyDescent="0.2">
      <c r="A5" s="31">
        <v>42430</v>
      </c>
      <c r="B5" s="9">
        <v>71706</v>
      </c>
      <c r="C5">
        <v>59</v>
      </c>
      <c r="D5" s="32">
        <v>1</v>
      </c>
      <c r="E5" s="8">
        <v>11</v>
      </c>
      <c r="F5" s="33">
        <v>53</v>
      </c>
      <c r="G5" s="40">
        <f>(B5-B4)/C5</f>
        <v>1.1016949152542372</v>
      </c>
      <c r="J5" s="66">
        <v>42461</v>
      </c>
      <c r="K5" s="77">
        <f t="shared" si="0"/>
        <v>72.593319354808159</v>
      </c>
      <c r="L5" s="73">
        <f>B66-B35</f>
        <v>1385</v>
      </c>
      <c r="M5" s="74">
        <f>SUM(G36:G65)</f>
        <v>19.078890623951963</v>
      </c>
      <c r="N5" s="75">
        <f>SUM(D36:D65)*2.75</f>
        <v>85.250000000000014</v>
      </c>
      <c r="O5" s="76"/>
      <c r="V5" s="6"/>
      <c r="W5" s="6"/>
      <c r="X5"/>
      <c r="Y5"/>
      <c r="AL5" s="61" t="e">
        <f>IF(#REF!-#REF!&lt;=9,1,0)</f>
        <v>#REF!</v>
      </c>
      <c r="AM5" s="61" t="e">
        <f>IF((#REF!-#REF!)&gt;9,1,0)</f>
        <v>#REF!</v>
      </c>
      <c r="AN5" s="61" t="e">
        <f>IF((#REF!-#REF!)&gt;19,1,0)</f>
        <v>#REF!</v>
      </c>
      <c r="AO5" s="61" t="e">
        <f>IF((#REF!-#REF!)&gt;29,1,0)</f>
        <v>#REF!</v>
      </c>
      <c r="AP5" s="61" t="e">
        <f>IF((#REF!-#REF!)&gt;39,1,0)</f>
        <v>#REF!</v>
      </c>
      <c r="AQ5" s="61" t="e">
        <f>IF((#REF!-#REF!)&gt;49,1,0)</f>
        <v>#REF!</v>
      </c>
      <c r="AR5" s="61" t="e">
        <f>IF((#REF!-#REF!)&gt;59,1,0)</f>
        <v>#REF!</v>
      </c>
      <c r="AS5" s="61" t="e">
        <f>IF((#REF!-#REF!)&gt;69,1,0)</f>
        <v>#REF!</v>
      </c>
      <c r="AT5" s="61" t="e">
        <f>IF((#REF!-#REF!)&gt;79,1,0)</f>
        <v>#REF!</v>
      </c>
      <c r="AU5" s="61" t="e">
        <f>IF((#REF!-#REF!)&gt;89,1,0)</f>
        <v>#REF!</v>
      </c>
      <c r="AV5" s="61" t="e">
        <f>IF((#REF!-#REF!)&gt;99,1,0)</f>
        <v>#REF!</v>
      </c>
    </row>
    <row r="6" spans="1:62" ht="13.5" customHeight="1" x14ac:dyDescent="0.2">
      <c r="A6" s="31">
        <v>42431</v>
      </c>
      <c r="B6" s="9">
        <v>71746</v>
      </c>
      <c r="C6">
        <v>87</v>
      </c>
      <c r="D6" s="32">
        <v>2</v>
      </c>
      <c r="E6" s="8">
        <v>19</v>
      </c>
      <c r="F6" s="33">
        <v>20</v>
      </c>
      <c r="G6" s="40">
        <f>(B6-B5)/C6</f>
        <v>0.45977011494252873</v>
      </c>
      <c r="J6" s="44">
        <v>42491</v>
      </c>
      <c r="K6" s="77">
        <f t="shared" si="0"/>
        <v>100.2701386744577</v>
      </c>
      <c r="L6" s="73">
        <f>B96-B66</f>
        <v>1309</v>
      </c>
      <c r="M6" s="74">
        <f>SUM(G66:G96)</f>
        <v>13.054734114309626</v>
      </c>
      <c r="N6" s="75">
        <f>SUM(D66:D96)*2.75</f>
        <v>135.02499999999998</v>
      </c>
      <c r="O6" s="76"/>
      <c r="V6" s="6"/>
      <c r="W6" s="6"/>
      <c r="X6"/>
      <c r="Y6"/>
      <c r="AL6" s="61" t="e">
        <f>IF(#REF!-#REF!&lt;=9,1,0)</f>
        <v>#REF!</v>
      </c>
      <c r="AM6" s="61" t="e">
        <f>IF((#REF!-#REF!)&gt;9,1,0)</f>
        <v>#REF!</v>
      </c>
      <c r="AN6" s="61" t="e">
        <f>IF((#REF!-#REF!)&gt;19,1,0)</f>
        <v>#REF!</v>
      </c>
      <c r="AO6" s="61" t="e">
        <f>IF((#REF!-#REF!)&gt;29,1,0)</f>
        <v>#REF!</v>
      </c>
      <c r="AP6" s="61" t="e">
        <f>IF((#REF!-#REF!)&gt;39,1,0)</f>
        <v>#REF!</v>
      </c>
      <c r="AQ6" s="61" t="e">
        <f>IF((#REF!-#REF!)&gt;49,1,0)</f>
        <v>#REF!</v>
      </c>
      <c r="AR6" s="61" t="e">
        <f>IF((#REF!-#REF!)&gt;59,1,0)</f>
        <v>#REF!</v>
      </c>
      <c r="AS6" s="61" t="e">
        <f>IF((#REF!-#REF!)&gt;69,1,0)</f>
        <v>#REF!</v>
      </c>
      <c r="AT6" s="61" t="e">
        <f>IF((#REF!-#REF!)&gt;79,1,0)</f>
        <v>#REF!</v>
      </c>
      <c r="AU6" s="61" t="e">
        <f>IF((#REF!-#REF!)&gt;89,1,0)</f>
        <v>#REF!</v>
      </c>
      <c r="AV6" s="61" t="e">
        <f>IF((#REF!-#REF!)&gt;99,1,0)</f>
        <v>#REF!</v>
      </c>
    </row>
    <row r="7" spans="1:62" ht="13.5" customHeight="1" x14ac:dyDescent="0.2">
      <c r="A7" s="31">
        <v>42432</v>
      </c>
      <c r="B7" s="9">
        <v>71796</v>
      </c>
      <c r="C7">
        <v>72</v>
      </c>
      <c r="D7" s="32">
        <v>1.2</v>
      </c>
      <c r="E7" s="8">
        <v>15</v>
      </c>
      <c r="F7" s="33">
        <v>33</v>
      </c>
      <c r="G7" s="40">
        <f>(B7-B6)/C7</f>
        <v>0.69444444444444442</v>
      </c>
      <c r="J7" s="44">
        <v>42522</v>
      </c>
      <c r="K7" s="77">
        <f t="shared" si="0"/>
        <v>90.551160443655704</v>
      </c>
      <c r="L7" s="73">
        <f>B126-B96</f>
        <v>1399</v>
      </c>
      <c r="M7" s="74">
        <f>SUM(G97:G126)</f>
        <v>15.44982961174208</v>
      </c>
      <c r="N7" s="75">
        <f>SUM(D97:D126)*2.75</f>
        <v>130.35000000000002</v>
      </c>
      <c r="O7" s="76"/>
      <c r="V7" s="6"/>
      <c r="W7" s="6"/>
      <c r="X7"/>
      <c r="Y7"/>
      <c r="AL7" s="61" t="e">
        <f>IF(#REF!-#REF!&lt;=9,1,0)</f>
        <v>#REF!</v>
      </c>
      <c r="AM7" s="61" t="e">
        <f>IF((#REF!-#REF!)&gt;9,1,0)</f>
        <v>#REF!</v>
      </c>
      <c r="AN7" s="61" t="e">
        <f>IF((#REF!-#REF!)&gt;19,1,0)</f>
        <v>#REF!</v>
      </c>
      <c r="AO7" s="61" t="e">
        <f>IF((#REF!-#REF!)&gt;29,1,0)</f>
        <v>#REF!</v>
      </c>
      <c r="AP7" s="61" t="e">
        <f>IF((#REF!-#REF!)&gt;39,1,0)</f>
        <v>#REF!</v>
      </c>
      <c r="AQ7" s="61" t="e">
        <f>IF((#REF!-#REF!)&gt;49,1,0)</f>
        <v>#REF!</v>
      </c>
      <c r="AR7" s="61" t="e">
        <f>IF((#REF!-#REF!)&gt;59,1,0)</f>
        <v>#REF!</v>
      </c>
      <c r="AS7" s="61" t="e">
        <f>IF((#REF!-#REF!)&gt;69,1,0)</f>
        <v>#REF!</v>
      </c>
      <c r="AT7" s="61" t="e">
        <f>IF((#REF!-#REF!)&gt;79,1,0)</f>
        <v>#REF!</v>
      </c>
      <c r="AU7" s="61" t="e">
        <f>IF((#REF!-#REF!)&gt;89,1,0)</f>
        <v>#REF!</v>
      </c>
      <c r="AV7" s="61" t="e">
        <f>IF((#REF!-#REF!)&gt;99,1,0)</f>
        <v>#REF!</v>
      </c>
    </row>
    <row r="8" spans="1:62" ht="13.5" customHeight="1" x14ac:dyDescent="0.2">
      <c r="A8" s="31">
        <v>42433</v>
      </c>
      <c r="B8" s="9">
        <v>71836</v>
      </c>
      <c r="C8">
        <v>65</v>
      </c>
      <c r="D8" s="32">
        <v>1</v>
      </c>
      <c r="E8" s="8">
        <v>11</v>
      </c>
      <c r="F8" s="33">
        <v>29</v>
      </c>
      <c r="G8" s="40">
        <f>(B8-B7)/C8</f>
        <v>0.61538461538461542</v>
      </c>
      <c r="J8" s="44">
        <v>42552</v>
      </c>
      <c r="K8" s="77">
        <f t="shared" si="0"/>
        <v>81.138711423626049</v>
      </c>
      <c r="L8" s="73">
        <f>B157-B126</f>
        <v>1513</v>
      </c>
      <c r="M8" s="74">
        <f>SUM(G127:G157)</f>
        <v>18.647079469879813</v>
      </c>
      <c r="N8" s="75">
        <f>SUM(D127:D157)*2.75</f>
        <v>115.77500000000001</v>
      </c>
      <c r="O8" s="76"/>
      <c r="V8" s="6"/>
      <c r="W8" s="6"/>
      <c r="X8"/>
      <c r="Y8"/>
      <c r="AL8" s="61" t="e">
        <f>IF(#REF!-#REF!&lt;=9,1,0)</f>
        <v>#REF!</v>
      </c>
      <c r="AM8" s="61" t="e">
        <f>IF((#REF!-#REF!)&gt;9,1,0)</f>
        <v>#REF!</v>
      </c>
      <c r="AN8" s="61" t="e">
        <f>IF((#REF!-#REF!)&gt;19,1,0)</f>
        <v>#REF!</v>
      </c>
      <c r="AO8" s="61" t="e">
        <f>IF((#REF!-#REF!)&gt;29,1,0)</f>
        <v>#REF!</v>
      </c>
      <c r="AP8" s="61" t="e">
        <f>IF((#REF!-#REF!)&gt;39,1,0)</f>
        <v>#REF!</v>
      </c>
      <c r="AQ8" s="61" t="e">
        <f>IF((#REF!-#REF!)&gt;49,1,0)</f>
        <v>#REF!</v>
      </c>
      <c r="AR8" s="61" t="e">
        <f>IF((#REF!-#REF!)&gt;59,1,0)</f>
        <v>#REF!</v>
      </c>
      <c r="AS8" s="61" t="e">
        <f>IF((#REF!-#REF!)&gt;69,1,0)</f>
        <v>#REF!</v>
      </c>
      <c r="AT8" s="61" t="e">
        <f>IF((#REF!-#REF!)&gt;79,1,0)</f>
        <v>#REF!</v>
      </c>
      <c r="AU8" s="61" t="e">
        <f>IF((#REF!-#REF!)&gt;89,1,0)</f>
        <v>#REF!</v>
      </c>
      <c r="AV8" s="61" t="e">
        <f>IF((#REF!-#REF!)&gt;99,1,0)</f>
        <v>#REF!</v>
      </c>
    </row>
    <row r="9" spans="1:62" ht="13.5" customHeight="1" x14ac:dyDescent="0.2">
      <c r="A9" s="31">
        <v>42434</v>
      </c>
      <c r="B9" s="9">
        <v>71915</v>
      </c>
      <c r="C9">
        <v>76</v>
      </c>
      <c r="D9" s="32">
        <v>2</v>
      </c>
      <c r="E9" s="8">
        <v>17</v>
      </c>
      <c r="F9" s="33">
        <v>61</v>
      </c>
      <c r="G9" s="40">
        <f>(B9-B8)/C9</f>
        <v>1.0394736842105263</v>
      </c>
      <c r="J9" s="44">
        <v>42583</v>
      </c>
      <c r="K9" s="77">
        <f t="shared" si="0"/>
        <v>94.607849343792921</v>
      </c>
      <c r="L9" s="73">
        <f>B188-B157</f>
        <v>1179</v>
      </c>
      <c r="M9" s="74">
        <f>SUM(G158:G188)</f>
        <v>12.461968094377282</v>
      </c>
      <c r="N9" s="75">
        <f>SUM(D158:D188)*2.75</f>
        <v>116.05000000000003</v>
      </c>
      <c r="O9" s="76"/>
      <c r="V9" s="6"/>
      <c r="W9" s="6"/>
      <c r="X9"/>
      <c r="Y9"/>
      <c r="AL9" s="61" t="e">
        <f>IF(#REF!-#REF!&lt;=9,1,0)</f>
        <v>#REF!</v>
      </c>
      <c r="AM9" s="61" t="e">
        <f>IF((#REF!-#REF!)&gt;9,1,0)</f>
        <v>#REF!</v>
      </c>
      <c r="AN9" s="61" t="e">
        <f>IF((#REF!-#REF!)&gt;19,1,0)</f>
        <v>#REF!</v>
      </c>
      <c r="AO9" s="61" t="e">
        <f>IF((#REF!-#REF!)&gt;29,1,0)</f>
        <v>#REF!</v>
      </c>
      <c r="AP9" s="61" t="e">
        <f>IF((#REF!-#REF!)&gt;39,1,0)</f>
        <v>#REF!</v>
      </c>
      <c r="AQ9" s="61" t="e">
        <f>IF((#REF!-#REF!)&gt;49,1,0)</f>
        <v>#REF!</v>
      </c>
      <c r="AR9" s="61" t="e">
        <f>IF((#REF!-#REF!)&gt;59,1,0)</f>
        <v>#REF!</v>
      </c>
      <c r="AS9" s="61" t="e">
        <f>IF((#REF!-#REF!)&gt;69,1,0)</f>
        <v>#REF!</v>
      </c>
      <c r="AT9" s="61" t="e">
        <f>IF((#REF!-#REF!)&gt;79,1,0)</f>
        <v>#REF!</v>
      </c>
      <c r="AU9" s="61" t="e">
        <f>IF((#REF!-#REF!)&gt;89,1,0)</f>
        <v>#REF!</v>
      </c>
      <c r="AV9" s="61" t="e">
        <f>IF((#REF!-#REF!)&gt;99,1,0)</f>
        <v>#REF!</v>
      </c>
    </row>
    <row r="10" spans="1:62" ht="13.5" customHeight="1" x14ac:dyDescent="0.2">
      <c r="A10" s="31">
        <v>42435</v>
      </c>
      <c r="B10" s="9">
        <v>71915</v>
      </c>
      <c r="C10">
        <v>0</v>
      </c>
      <c r="D10" s="32">
        <v>0</v>
      </c>
      <c r="E10" s="8">
        <v>0</v>
      </c>
      <c r="F10" s="33">
        <v>0</v>
      </c>
      <c r="G10" s="40">
        <v>0</v>
      </c>
      <c r="J10" s="44">
        <v>42614</v>
      </c>
      <c r="K10" s="77">
        <f t="shared" ref="K10" si="1">L10/M10</f>
        <v>81.271370790588421</v>
      </c>
      <c r="L10" s="73">
        <f>B218-B188</f>
        <v>1346</v>
      </c>
      <c r="M10" s="74">
        <f>SUM(G189:G218)</f>
        <v>16.561797677416223</v>
      </c>
      <c r="N10" s="75">
        <f>SUM(D189:D218)*2.75</f>
        <v>100.92500000000003</v>
      </c>
      <c r="O10" s="76"/>
      <c r="V10" s="6"/>
      <c r="W10" s="6"/>
      <c r="X10"/>
      <c r="Y10"/>
      <c r="AL10" s="61" t="e">
        <f>IF(#REF!-#REF!&lt;=9,1,0)</f>
        <v>#REF!</v>
      </c>
      <c r="AM10" s="61" t="e">
        <f>IF((#REF!-#REF!)&gt;9,1,0)</f>
        <v>#REF!</v>
      </c>
      <c r="AN10" s="61" t="e">
        <f>IF((#REF!-#REF!)&gt;19,1,0)</f>
        <v>#REF!</v>
      </c>
      <c r="AO10" s="61" t="e">
        <f>IF((#REF!-#REF!)&gt;29,1,0)</f>
        <v>#REF!</v>
      </c>
      <c r="AP10" s="61" t="e">
        <f>IF((#REF!-#REF!)&gt;39,1,0)</f>
        <v>#REF!</v>
      </c>
      <c r="AQ10" s="61" t="e">
        <f>IF((#REF!-#REF!)&gt;49,1,0)</f>
        <v>#REF!</v>
      </c>
      <c r="AR10" s="61" t="e">
        <f>IF((#REF!-#REF!)&gt;59,1,0)</f>
        <v>#REF!</v>
      </c>
      <c r="AS10" s="61" t="e">
        <f>IF((#REF!-#REF!)&gt;69,1,0)</f>
        <v>#REF!</v>
      </c>
      <c r="AT10" s="61" t="e">
        <f>IF((#REF!-#REF!)&gt;79,1,0)</f>
        <v>#REF!</v>
      </c>
      <c r="AU10" s="61" t="e">
        <f>IF((#REF!-#REF!)&gt;89,1,0)</f>
        <v>#REF!</v>
      </c>
      <c r="AV10" s="61" t="e">
        <f>IF((#REF!-#REF!)&gt;99,1,0)</f>
        <v>#REF!</v>
      </c>
    </row>
    <row r="11" spans="1:62" ht="13.5" customHeight="1" x14ac:dyDescent="0.2">
      <c r="A11" s="31">
        <v>42436</v>
      </c>
      <c r="B11" s="9">
        <v>71915</v>
      </c>
      <c r="C11">
        <v>0</v>
      </c>
      <c r="D11" s="32">
        <v>0</v>
      </c>
      <c r="E11" s="8">
        <v>0</v>
      </c>
      <c r="F11" s="33">
        <v>0</v>
      </c>
      <c r="G11" s="40">
        <v>0</v>
      </c>
      <c r="J11" s="44">
        <v>42644</v>
      </c>
      <c r="K11" s="77">
        <f t="shared" ref="K11" si="2">L11/M11</f>
        <v>85.779498704083707</v>
      </c>
      <c r="L11" s="73">
        <f>B249-B218</f>
        <v>1316</v>
      </c>
      <c r="M11" s="74">
        <f>SUM(G219:G249)</f>
        <v>15.3416611181169</v>
      </c>
      <c r="N11" s="75">
        <f>SUM(D219:D249)*2.75</f>
        <v>116.04999999999998</v>
      </c>
      <c r="O11" s="76"/>
      <c r="V11" s="6"/>
      <c r="W11" s="6"/>
      <c r="X11"/>
      <c r="Y11"/>
      <c r="AL11" s="61" t="e">
        <f>IF(#REF!-#REF!&lt;=9,1,0)</f>
        <v>#REF!</v>
      </c>
      <c r="AM11" s="61" t="e">
        <f>IF((#REF!-#REF!)&gt;9,1,0)</f>
        <v>#REF!</v>
      </c>
      <c r="AN11" s="61" t="e">
        <f>IF((#REF!-#REF!)&gt;19,1,0)</f>
        <v>#REF!</v>
      </c>
      <c r="AO11" s="61" t="e">
        <f>IF((#REF!-#REF!)&gt;29,1,0)</f>
        <v>#REF!</v>
      </c>
      <c r="AP11" s="61" t="e">
        <f>IF((#REF!-#REF!)&gt;39,1,0)</f>
        <v>#REF!</v>
      </c>
      <c r="AQ11" s="61" t="e">
        <f>IF((#REF!-#REF!)&gt;49,1,0)</f>
        <v>#REF!</v>
      </c>
      <c r="AR11" s="61" t="e">
        <f>IF((#REF!-#REF!)&gt;59,1,0)</f>
        <v>#REF!</v>
      </c>
      <c r="AS11" s="61" t="e">
        <f>IF((#REF!-#REF!)&gt;69,1,0)</f>
        <v>#REF!</v>
      </c>
      <c r="AT11" s="61" t="e">
        <f>IF((#REF!-#REF!)&gt;79,1,0)</f>
        <v>#REF!</v>
      </c>
      <c r="AU11" s="61" t="e">
        <f>IF((#REF!-#REF!)&gt;89,1,0)</f>
        <v>#REF!</v>
      </c>
      <c r="AV11" s="61" t="e">
        <f>IF((#REF!-#REF!)&gt;99,1,0)</f>
        <v>#REF!</v>
      </c>
    </row>
    <row r="12" spans="1:62" ht="13.5" customHeight="1" x14ac:dyDescent="0.2">
      <c r="A12" s="31">
        <v>42437</v>
      </c>
      <c r="B12" s="9">
        <v>71932</v>
      </c>
      <c r="C12">
        <v>999</v>
      </c>
      <c r="D12" s="32">
        <v>1.7</v>
      </c>
      <c r="E12" s="8">
        <v>17</v>
      </c>
      <c r="F12" s="33">
        <v>0</v>
      </c>
      <c r="G12" s="40">
        <f t="shared" ref="G12:G17" si="3">(B12-B11)/C12</f>
        <v>1.7017017017017019E-2</v>
      </c>
      <c r="H12" s="138">
        <f>SUM(D3:D12)</f>
        <v>9.6</v>
      </c>
      <c r="J12" s="44">
        <v>42675</v>
      </c>
      <c r="K12" s="77">
        <f t="shared" ref="K12" si="4">L12/M12</f>
        <v>86.357660441568243</v>
      </c>
      <c r="L12" s="73">
        <f>B279-B249</f>
        <v>1225</v>
      </c>
      <c r="M12" s="74">
        <f>SUM(G250:G279)</f>
        <v>14.185192069079566</v>
      </c>
      <c r="N12" s="75">
        <f>SUM(D250:D279)*2.75</f>
        <v>128.42499999999995</v>
      </c>
      <c r="O12" s="76"/>
      <c r="V12" s="6"/>
      <c r="W12" s="6"/>
      <c r="X12"/>
      <c r="Y12"/>
      <c r="AL12" s="61" t="e">
        <f>IF(#REF!-#REF!&lt;=9,1,0)</f>
        <v>#REF!</v>
      </c>
      <c r="AM12" s="61" t="e">
        <f>IF((#REF!-#REF!)&gt;9,1,0)</f>
        <v>#REF!</v>
      </c>
      <c r="AN12" s="61" t="e">
        <f>IF((#REF!-#REF!)&gt;19,1,0)</f>
        <v>#REF!</v>
      </c>
      <c r="AO12" s="61" t="e">
        <f>IF((#REF!-#REF!)&gt;29,1,0)</f>
        <v>#REF!</v>
      </c>
      <c r="AP12" s="61" t="e">
        <f>IF((#REF!-#REF!)&gt;39,1,0)</f>
        <v>#REF!</v>
      </c>
      <c r="AQ12" s="61" t="e">
        <f>IF((#REF!-#REF!)&gt;49,1,0)</f>
        <v>#REF!</v>
      </c>
      <c r="AR12" s="61" t="e">
        <f>IF((#REF!-#REF!)&gt;59,1,0)</f>
        <v>#REF!</v>
      </c>
      <c r="AS12" s="61" t="e">
        <f>IF((#REF!-#REF!)&gt;69,1,0)</f>
        <v>#REF!</v>
      </c>
      <c r="AT12" s="61" t="e">
        <f>IF((#REF!-#REF!)&gt;79,1,0)</f>
        <v>#REF!</v>
      </c>
      <c r="AU12" s="61" t="e">
        <f>IF((#REF!-#REF!)&gt;89,1,0)</f>
        <v>#REF!</v>
      </c>
      <c r="AV12" s="61" t="e">
        <f>IF((#REF!-#REF!)&gt;99,1,0)</f>
        <v>#REF!</v>
      </c>
    </row>
    <row r="13" spans="1:62" ht="13.5" customHeight="1" x14ac:dyDescent="0.2">
      <c r="A13" s="31">
        <v>42438</v>
      </c>
      <c r="B13" s="9">
        <v>71939</v>
      </c>
      <c r="C13">
        <v>999</v>
      </c>
      <c r="D13" s="32">
        <v>0.7</v>
      </c>
      <c r="E13" s="8">
        <v>6</v>
      </c>
      <c r="F13" s="33">
        <v>0</v>
      </c>
      <c r="G13" s="40">
        <f t="shared" si="3"/>
        <v>7.0070070070070069E-3</v>
      </c>
      <c r="H13" s="138">
        <f>SUM(D13)</f>
        <v>0.7</v>
      </c>
      <c r="I13" s="60"/>
      <c r="J13" s="44">
        <v>42705</v>
      </c>
      <c r="K13" s="77">
        <f t="shared" ref="K13:K15" si="5">L13/M13</f>
        <v>65.032777298218164</v>
      </c>
      <c r="L13" s="73">
        <f>B310-B279</f>
        <v>1482</v>
      </c>
      <c r="M13" s="74">
        <f>SUM(G280:G310)</f>
        <v>22.788508527077859</v>
      </c>
      <c r="N13" s="75">
        <f>SUM(D280:D310)*2.75</f>
        <v>125.39999999999998</v>
      </c>
      <c r="O13" s="76"/>
      <c r="V13" s="6"/>
      <c r="W13" s="6"/>
      <c r="X13"/>
      <c r="Y13"/>
      <c r="AL13" s="53" t="e">
        <f>IF(#REF!-#REF!&lt;=9,1,0)</f>
        <v>#REF!</v>
      </c>
      <c r="AM13" s="53" t="e">
        <f>IF((#REF!-#REF!)&gt;9,1,0)</f>
        <v>#REF!</v>
      </c>
      <c r="AN13" s="53" t="e">
        <f>IF((#REF!-#REF!)&gt;19,1,0)</f>
        <v>#REF!</v>
      </c>
      <c r="AO13" s="53" t="e">
        <f>IF((#REF!-#REF!)&gt;29,1,0)</f>
        <v>#REF!</v>
      </c>
      <c r="AP13" s="53" t="e">
        <f>IF((#REF!-#REF!)&gt;39,1,0)</f>
        <v>#REF!</v>
      </c>
      <c r="AQ13" s="53" t="e">
        <f>IF((#REF!-#REF!)&gt;49,1,0)</f>
        <v>#REF!</v>
      </c>
      <c r="AR13" s="53" t="e">
        <f>IF((#REF!-#REF!)&gt;59,1,0)</f>
        <v>#REF!</v>
      </c>
      <c r="AS13" s="53" t="e">
        <f>IF((#REF!-#REF!)&gt;69,1,0)</f>
        <v>#REF!</v>
      </c>
      <c r="AT13" s="53" t="e">
        <f>IF((#REF!-#REF!)&gt;79,1,0)</f>
        <v>#REF!</v>
      </c>
      <c r="AU13" s="53" t="e">
        <f>IF((#REF!-#REF!)&gt;89,1,0)</f>
        <v>#REF!</v>
      </c>
      <c r="AV13" s="53" t="e">
        <f>IF((#REF!-#REF!)&gt;99,1,0)</f>
        <v>#REF!</v>
      </c>
    </row>
    <row r="14" spans="1:62" ht="13.5" customHeight="1" x14ac:dyDescent="0.2">
      <c r="A14" s="31">
        <v>42439</v>
      </c>
      <c r="B14" s="9">
        <v>72665</v>
      </c>
      <c r="C14">
        <v>45</v>
      </c>
      <c r="D14" s="32">
        <v>0.1</v>
      </c>
      <c r="E14" s="8">
        <v>1</v>
      </c>
      <c r="F14" s="33">
        <v>724</v>
      </c>
      <c r="G14" s="40">
        <f t="shared" si="3"/>
        <v>16.133333333333333</v>
      </c>
      <c r="H14" s="138">
        <f>SUM(D14)</f>
        <v>0.1</v>
      </c>
      <c r="I14" s="60"/>
      <c r="J14" s="44">
        <v>42736</v>
      </c>
      <c r="K14" s="77">
        <f t="shared" si="5"/>
        <v>52.465109303777638</v>
      </c>
      <c r="L14" s="73">
        <f>B341-B310</f>
        <v>2603</v>
      </c>
      <c r="M14" s="74">
        <f>SUM(G311:G341)</f>
        <v>49.61392503593958</v>
      </c>
      <c r="N14" s="75">
        <f>SUM(D311:D341)*2.75</f>
        <v>117.42500000000001</v>
      </c>
      <c r="O14" s="76"/>
      <c r="V14" s="6"/>
      <c r="W14" s="6"/>
      <c r="X14"/>
      <c r="Y14"/>
    </row>
    <row r="15" spans="1:62" ht="13.5" customHeight="1" x14ac:dyDescent="0.2">
      <c r="A15" s="31">
        <v>42440</v>
      </c>
      <c r="B15" s="9">
        <v>72923</v>
      </c>
      <c r="C15">
        <v>47</v>
      </c>
      <c r="D15" s="32">
        <v>0.2</v>
      </c>
      <c r="E15" s="8">
        <v>6</v>
      </c>
      <c r="F15" s="33">
        <v>251</v>
      </c>
      <c r="G15" s="40">
        <f t="shared" si="3"/>
        <v>5.4893617021276597</v>
      </c>
      <c r="H15" s="138">
        <f>SUM(D15)</f>
        <v>0.2</v>
      </c>
      <c r="J15" s="44">
        <v>42767</v>
      </c>
      <c r="K15" s="77">
        <f t="shared" si="5"/>
        <v>72.756029319646771</v>
      </c>
      <c r="L15" s="73">
        <f>B369-B341</f>
        <v>1507</v>
      </c>
      <c r="M15" s="74">
        <f>SUM(G342:G369)</f>
        <v>20.713059990934049</v>
      </c>
      <c r="N15" s="75">
        <f>SUM(D342:D369)*2.75</f>
        <v>131.45000000000002</v>
      </c>
      <c r="O15" s="76"/>
      <c r="V15" s="6"/>
      <c r="W15" s="6"/>
      <c r="X15"/>
      <c r="Y15"/>
      <c r="AX15" s="54" t="s">
        <v>15</v>
      </c>
      <c r="AY15" s="55" t="s">
        <v>16</v>
      </c>
      <c r="AZ15" s="55" t="s">
        <v>17</v>
      </c>
      <c r="BA15" s="55" t="s">
        <v>18</v>
      </c>
      <c r="BB15" s="55" t="s">
        <v>19</v>
      </c>
      <c r="BC15" s="55" t="s">
        <v>20</v>
      </c>
      <c r="BD15" s="55" t="s">
        <v>21</v>
      </c>
      <c r="BE15" s="55" t="s">
        <v>22</v>
      </c>
      <c r="BF15" s="55" t="s">
        <v>23</v>
      </c>
      <c r="BG15" s="55" t="s">
        <v>26</v>
      </c>
      <c r="BH15" s="55" t="s">
        <v>27</v>
      </c>
      <c r="BI15" s="55" t="s">
        <v>28</v>
      </c>
      <c r="BJ15" s="59" t="s">
        <v>25</v>
      </c>
    </row>
    <row r="16" spans="1:62" ht="13.5" customHeight="1" thickBot="1" x14ac:dyDescent="0.25">
      <c r="A16" s="31">
        <v>42441</v>
      </c>
      <c r="B16" s="9">
        <v>73185</v>
      </c>
      <c r="C16">
        <v>52</v>
      </c>
      <c r="D16" s="32">
        <v>0.4</v>
      </c>
      <c r="E16" s="8">
        <v>6</v>
      </c>
      <c r="F16" s="33">
        <v>255</v>
      </c>
      <c r="G16" s="40">
        <f t="shared" si="3"/>
        <v>5.0384615384615383</v>
      </c>
      <c r="H16" s="138">
        <f>SUM(D16)</f>
        <v>0.4</v>
      </c>
      <c r="J16" s="45">
        <v>42795</v>
      </c>
      <c r="K16" s="182">
        <f t="shared" ref="K16" si="6">L16/M16</f>
        <v>85.277898524236363</v>
      </c>
      <c r="L16" s="183">
        <f>B400-B369</f>
        <v>1280</v>
      </c>
      <c r="M16" s="184">
        <f>SUM(G370:G400)</f>
        <v>15.00975073437367</v>
      </c>
      <c r="N16" s="185">
        <f>SUM(D370:D400)*2.75</f>
        <v>138.87500000000003</v>
      </c>
      <c r="O16" s="78"/>
      <c r="V16" s="6"/>
      <c r="W16" s="6"/>
      <c r="X16"/>
      <c r="Y16"/>
      <c r="AX16" s="51" t="s">
        <v>24</v>
      </c>
      <c r="AY16" s="52" t="e">
        <f>SUM(AL3:AL13)</f>
        <v>#REF!</v>
      </c>
      <c r="AZ16" s="52" t="e">
        <f>SUM(AM3:AM13)-SUM(BA16:BI16)</f>
        <v>#REF!</v>
      </c>
      <c r="BA16" s="52" t="e">
        <f>SUM(AN3:AN13)-SUM(BB16:BI16)</f>
        <v>#REF!</v>
      </c>
      <c r="BB16" s="52" t="e">
        <f>SUM(AO3:AO13)-SUM(BC16:BI16)</f>
        <v>#REF!</v>
      </c>
      <c r="BC16" s="52" t="e">
        <f>SUM(AP3:AP13)-SUM(BD16:BI16)</f>
        <v>#REF!</v>
      </c>
      <c r="BD16" s="52" t="e">
        <f>SUM(AQ3:AQ13)-SUM(BF16:BI16)</f>
        <v>#REF!</v>
      </c>
      <c r="BE16" s="52" t="e">
        <f>SUM(AR3:AR13)-SUM(BF16:BI16)</f>
        <v>#REF!</v>
      </c>
      <c r="BF16" s="52" t="e">
        <f>SUM(AS3:AS13)-SUM(BG16:BI16)</f>
        <v>#REF!</v>
      </c>
      <c r="BG16" s="52" t="e">
        <f>SUM(AT3:AT13)-SUM(BH16:BI16)</f>
        <v>#REF!</v>
      </c>
      <c r="BH16" s="52" t="e">
        <f>SUM(AU3:AU13)-BI16</f>
        <v>#REF!</v>
      </c>
      <c r="BI16" s="52" t="e">
        <f>SUM(AV3:AV13)</f>
        <v>#REF!</v>
      </c>
      <c r="BJ16" s="58" t="e">
        <f>SUM(AY16:BI16)</f>
        <v>#REF!</v>
      </c>
    </row>
    <row r="17" spans="1:25" ht="13.5" customHeight="1" thickTop="1" x14ac:dyDescent="0.2">
      <c r="A17" s="31">
        <v>42442</v>
      </c>
      <c r="B17" s="9">
        <v>73744</v>
      </c>
      <c r="C17">
        <v>45</v>
      </c>
      <c r="D17" s="32">
        <v>0.3</v>
      </c>
      <c r="E17" s="8">
        <v>6</v>
      </c>
      <c r="F17" s="33">
        <v>552</v>
      </c>
      <c r="G17" s="40">
        <f t="shared" si="3"/>
        <v>12.422222222222222</v>
      </c>
      <c r="H17" s="138">
        <f>SUM(D17)</f>
        <v>0.3</v>
      </c>
      <c r="J17" s="3" t="s">
        <v>1</v>
      </c>
      <c r="K17" s="2">
        <f>L17/M17</f>
        <v>71.12088030384983</v>
      </c>
      <c r="L17" s="4">
        <f>SUM(L4:L15)</f>
        <v>19091</v>
      </c>
      <c r="M17" s="65">
        <f>SUM(M4:M15)</f>
        <v>268.43031073908952</v>
      </c>
      <c r="N17" s="64">
        <f>SUM(N4:N15)</f>
        <v>1405.8000000000002</v>
      </c>
      <c r="O17" s="76"/>
      <c r="V17" s="6"/>
      <c r="W17" s="6"/>
      <c r="X17"/>
      <c r="Y17"/>
    </row>
    <row r="18" spans="1:25" ht="13.5" customHeight="1" x14ac:dyDescent="0.2">
      <c r="A18" s="31">
        <v>42443</v>
      </c>
      <c r="B18" s="9">
        <v>73744</v>
      </c>
      <c r="C18">
        <v>0</v>
      </c>
      <c r="D18" s="32">
        <v>0</v>
      </c>
      <c r="E18" s="8">
        <v>0</v>
      </c>
      <c r="F18" s="33">
        <v>0</v>
      </c>
      <c r="G18" s="40">
        <v>0</v>
      </c>
      <c r="V18" s="28"/>
      <c r="W18" s="26"/>
      <c r="X18" s="19"/>
      <c r="Y18"/>
    </row>
    <row r="19" spans="1:25" ht="13.5" customHeight="1" x14ac:dyDescent="0.2">
      <c r="A19" s="31">
        <v>42444</v>
      </c>
      <c r="B19" s="9">
        <v>73798</v>
      </c>
      <c r="C19">
        <v>81</v>
      </c>
      <c r="D19" s="32">
        <v>2.4</v>
      </c>
      <c r="E19" s="8">
        <v>23</v>
      </c>
      <c r="F19" s="33">
        <v>30</v>
      </c>
      <c r="G19" s="40">
        <f t="shared" ref="G19:G26" si="7">(B19-B18)/C19</f>
        <v>0.66666666666666663</v>
      </c>
      <c r="J19" s="6" t="s">
        <v>29</v>
      </c>
      <c r="V19" s="28"/>
      <c r="W19" s="26"/>
      <c r="X19" s="19"/>
      <c r="Y19"/>
    </row>
    <row r="20" spans="1:25" ht="13.5" customHeight="1" x14ac:dyDescent="0.2">
      <c r="A20" s="31">
        <v>42445</v>
      </c>
      <c r="B20" s="9">
        <v>73840</v>
      </c>
      <c r="C20">
        <v>97</v>
      </c>
      <c r="D20" s="32">
        <v>2</v>
      </c>
      <c r="E20" s="8">
        <v>23</v>
      </c>
      <c r="F20" s="33">
        <v>18</v>
      </c>
      <c r="G20" s="40">
        <f t="shared" si="7"/>
        <v>0.4329896907216495</v>
      </c>
      <c r="J20" s="6" t="s">
        <v>12</v>
      </c>
      <c r="V20" s="28"/>
      <c r="W20" s="26"/>
      <c r="X20" s="19"/>
      <c r="Y20"/>
    </row>
    <row r="21" spans="1:25" ht="13.5" customHeight="1" x14ac:dyDescent="0.2">
      <c r="A21" s="31">
        <v>42446</v>
      </c>
      <c r="B21" s="9">
        <v>73885</v>
      </c>
      <c r="C21">
        <v>88</v>
      </c>
      <c r="D21" s="32">
        <v>2</v>
      </c>
      <c r="E21" s="8">
        <v>15</v>
      </c>
      <c r="F21" s="33">
        <v>28</v>
      </c>
      <c r="G21" s="40">
        <f t="shared" si="7"/>
        <v>0.51136363636363635</v>
      </c>
      <c r="V21" s="28"/>
      <c r="W21" s="26"/>
      <c r="X21" s="19"/>
      <c r="Y21"/>
    </row>
    <row r="22" spans="1:25" ht="13.5" customHeight="1" x14ac:dyDescent="0.2">
      <c r="A22" s="31">
        <v>42447</v>
      </c>
      <c r="B22" s="9">
        <v>73927</v>
      </c>
      <c r="C22">
        <v>89</v>
      </c>
      <c r="D22" s="32">
        <v>1.8</v>
      </c>
      <c r="E22" s="8">
        <v>19</v>
      </c>
      <c r="F22" s="33">
        <v>22</v>
      </c>
      <c r="G22" s="40">
        <f t="shared" si="7"/>
        <v>0.47191011235955055</v>
      </c>
      <c r="V22" s="28"/>
      <c r="W22" s="26"/>
      <c r="X22" s="19"/>
      <c r="Y22"/>
    </row>
    <row r="23" spans="1:25" ht="13.5" customHeight="1" x14ac:dyDescent="0.2">
      <c r="A23" s="31">
        <v>42448</v>
      </c>
      <c r="B23" s="9">
        <v>73949</v>
      </c>
      <c r="C23">
        <v>77</v>
      </c>
      <c r="D23" s="32">
        <v>1</v>
      </c>
      <c r="E23" s="8">
        <v>9</v>
      </c>
      <c r="F23" s="33">
        <v>12</v>
      </c>
      <c r="G23" s="40">
        <f t="shared" si="7"/>
        <v>0.2857142857142857</v>
      </c>
      <c r="V23" s="28"/>
      <c r="W23" s="26"/>
      <c r="X23" s="19"/>
      <c r="Y23"/>
    </row>
    <row r="24" spans="1:25" ht="13.5" customHeight="1" x14ac:dyDescent="0.2">
      <c r="A24" s="31">
        <v>42449</v>
      </c>
      <c r="B24" s="9">
        <v>73957</v>
      </c>
      <c r="C24">
        <v>999</v>
      </c>
      <c r="D24" s="32">
        <v>1</v>
      </c>
      <c r="E24" s="8">
        <v>8</v>
      </c>
      <c r="F24" s="33">
        <v>0</v>
      </c>
      <c r="G24" s="40">
        <f t="shared" si="7"/>
        <v>8.0080080080080079E-3</v>
      </c>
      <c r="V24" s="28"/>
      <c r="W24" s="26"/>
      <c r="X24" s="19"/>
      <c r="Y24"/>
    </row>
    <row r="25" spans="1:25" ht="13.5" customHeight="1" x14ac:dyDescent="0.2">
      <c r="A25" s="31">
        <v>42450</v>
      </c>
      <c r="B25" s="9">
        <v>73996</v>
      </c>
      <c r="C25">
        <v>104</v>
      </c>
      <c r="D25" s="32">
        <v>2</v>
      </c>
      <c r="E25" s="8">
        <v>21</v>
      </c>
      <c r="F25" s="33">
        <v>17</v>
      </c>
      <c r="G25" s="40">
        <f t="shared" si="7"/>
        <v>0.375</v>
      </c>
      <c r="V25" s="28"/>
      <c r="W25" s="26"/>
      <c r="X25" s="19"/>
      <c r="Y25"/>
    </row>
    <row r="26" spans="1:25" ht="13.5" customHeight="1" x14ac:dyDescent="0.2">
      <c r="A26" s="31">
        <v>42451</v>
      </c>
      <c r="B26" s="9">
        <v>74040</v>
      </c>
      <c r="C26">
        <v>115</v>
      </c>
      <c r="D26" s="32">
        <v>2.2000000000000002</v>
      </c>
      <c r="E26" s="8">
        <v>26</v>
      </c>
      <c r="F26" s="33">
        <v>17</v>
      </c>
      <c r="G26" s="40">
        <f t="shared" si="7"/>
        <v>0.38260869565217392</v>
      </c>
      <c r="V26" s="28"/>
      <c r="W26" s="26"/>
      <c r="X26" s="19"/>
      <c r="Y26"/>
    </row>
    <row r="27" spans="1:25" ht="13.5" customHeight="1" x14ac:dyDescent="0.2">
      <c r="A27" s="31">
        <v>42452</v>
      </c>
      <c r="B27" s="9">
        <v>74081</v>
      </c>
      <c r="C27">
        <v>85</v>
      </c>
      <c r="D27" s="32">
        <v>2</v>
      </c>
      <c r="E27" s="8">
        <v>19</v>
      </c>
      <c r="F27" s="33">
        <v>22</v>
      </c>
      <c r="G27" s="40">
        <f t="shared" ref="G27:G37" si="8">(B27-B26)/C27</f>
        <v>0.4823529411764706</v>
      </c>
      <c r="V27" s="28"/>
      <c r="W27" s="26"/>
      <c r="X27" s="19"/>
      <c r="Y27"/>
    </row>
    <row r="28" spans="1:25" ht="13.5" customHeight="1" x14ac:dyDescent="0.2">
      <c r="A28" s="31">
        <v>42453</v>
      </c>
      <c r="B28" s="9">
        <v>74090</v>
      </c>
      <c r="C28">
        <v>999</v>
      </c>
      <c r="D28" s="32">
        <v>1</v>
      </c>
      <c r="E28" s="8">
        <v>8</v>
      </c>
      <c r="F28" s="33">
        <v>0</v>
      </c>
      <c r="G28" s="40">
        <f t="shared" si="8"/>
        <v>9.0090090090090089E-3</v>
      </c>
      <c r="V28" s="28"/>
      <c r="W28" s="26"/>
      <c r="X28" s="19"/>
      <c r="Y28"/>
    </row>
    <row r="29" spans="1:25" ht="13.5" customHeight="1" x14ac:dyDescent="0.2">
      <c r="A29" s="31">
        <v>42454</v>
      </c>
      <c r="B29" s="9">
        <v>74128</v>
      </c>
      <c r="C29">
        <v>119</v>
      </c>
      <c r="D29" s="32">
        <v>2</v>
      </c>
      <c r="E29" s="8">
        <v>24</v>
      </c>
      <c r="F29" s="33">
        <v>13</v>
      </c>
      <c r="G29" s="40">
        <f t="shared" si="8"/>
        <v>0.31932773109243695</v>
      </c>
      <c r="V29" s="28"/>
      <c r="W29" s="26"/>
      <c r="X29" s="19"/>
      <c r="Y29"/>
    </row>
    <row r="30" spans="1:25" ht="13.5" customHeight="1" x14ac:dyDescent="0.2">
      <c r="A30" s="31">
        <v>42455</v>
      </c>
      <c r="B30" s="9">
        <v>74136</v>
      </c>
      <c r="C30">
        <v>999</v>
      </c>
      <c r="D30" s="32">
        <v>0.8</v>
      </c>
      <c r="E30" s="8">
        <v>8</v>
      </c>
      <c r="F30" s="33">
        <v>0</v>
      </c>
      <c r="G30" s="40">
        <f t="shared" si="8"/>
        <v>8.0080080080080079E-3</v>
      </c>
      <c r="V30" s="28"/>
      <c r="W30" s="26"/>
      <c r="X30" s="19"/>
      <c r="Y30"/>
    </row>
    <row r="31" spans="1:25" ht="13.5" customHeight="1" x14ac:dyDescent="0.2">
      <c r="A31" s="31">
        <v>42456</v>
      </c>
      <c r="B31" s="9">
        <v>74248</v>
      </c>
      <c r="C31">
        <v>64</v>
      </c>
      <c r="D31" s="32">
        <v>0.9</v>
      </c>
      <c r="E31" s="8">
        <v>13</v>
      </c>
      <c r="F31" s="33">
        <v>98</v>
      </c>
      <c r="G31" s="40">
        <f t="shared" si="8"/>
        <v>1.75</v>
      </c>
      <c r="V31" s="28"/>
      <c r="W31" s="26"/>
      <c r="X31" s="19"/>
      <c r="Y31"/>
    </row>
    <row r="32" spans="1:25" ht="13.5" customHeight="1" x14ac:dyDescent="0.2">
      <c r="A32" s="31">
        <v>42457</v>
      </c>
      <c r="B32" s="9">
        <v>74289</v>
      </c>
      <c r="C32">
        <v>106</v>
      </c>
      <c r="D32" s="32">
        <v>2</v>
      </c>
      <c r="E32" s="8">
        <v>22</v>
      </c>
      <c r="F32" s="33">
        <v>18</v>
      </c>
      <c r="G32" s="40">
        <f t="shared" si="8"/>
        <v>0.3867924528301887</v>
      </c>
      <c r="H32" s="138">
        <f>SUM(D18:D32)</f>
        <v>23.1</v>
      </c>
      <c r="V32" s="28"/>
      <c r="W32" s="26"/>
      <c r="X32" s="19"/>
      <c r="Y32"/>
    </row>
    <row r="33" spans="1:25" ht="13.5" customHeight="1" x14ac:dyDescent="0.2">
      <c r="A33" s="31">
        <v>42458</v>
      </c>
      <c r="B33" s="9">
        <v>74366</v>
      </c>
      <c r="C33">
        <v>77</v>
      </c>
      <c r="D33" s="32">
        <v>2</v>
      </c>
      <c r="E33" s="8">
        <v>26</v>
      </c>
      <c r="F33" s="33">
        <v>4</v>
      </c>
      <c r="G33" s="40">
        <f t="shared" si="8"/>
        <v>1</v>
      </c>
      <c r="V33" s="28"/>
      <c r="W33" s="26"/>
      <c r="X33" s="19"/>
      <c r="Y33"/>
    </row>
    <row r="34" spans="1:25" ht="13.5" customHeight="1" x14ac:dyDescent="0.2">
      <c r="A34" s="31">
        <v>42459</v>
      </c>
      <c r="B34" s="9">
        <v>74409</v>
      </c>
      <c r="C34">
        <v>101</v>
      </c>
      <c r="D34" s="32">
        <v>2</v>
      </c>
      <c r="E34" s="8">
        <v>25</v>
      </c>
      <c r="F34" s="33">
        <v>17</v>
      </c>
      <c r="G34" s="40">
        <f t="shared" si="8"/>
        <v>0.42574257425742573</v>
      </c>
      <c r="V34" s="28"/>
      <c r="W34" s="26"/>
      <c r="X34" s="19"/>
      <c r="Y34"/>
    </row>
    <row r="35" spans="1:25" ht="13.5" customHeight="1" x14ac:dyDescent="0.2">
      <c r="A35" s="31">
        <v>42460</v>
      </c>
      <c r="B35" s="9">
        <v>74468</v>
      </c>
      <c r="C35">
        <v>78</v>
      </c>
      <c r="D35" s="32">
        <v>2</v>
      </c>
      <c r="E35" s="8">
        <v>16</v>
      </c>
      <c r="F35" s="33">
        <v>42</v>
      </c>
      <c r="G35" s="40">
        <f t="shared" si="8"/>
        <v>0.75641025641025639</v>
      </c>
      <c r="V35" s="28"/>
      <c r="W35" s="26"/>
      <c r="X35" s="19"/>
      <c r="Y35"/>
    </row>
    <row r="36" spans="1:25" ht="13.5" customHeight="1" x14ac:dyDescent="0.2">
      <c r="A36" s="31">
        <v>42461</v>
      </c>
      <c r="B36" s="9">
        <v>74527</v>
      </c>
      <c r="C36">
        <v>78</v>
      </c>
      <c r="D36" s="32">
        <v>2</v>
      </c>
      <c r="E36" s="8">
        <v>23</v>
      </c>
      <c r="F36" s="33">
        <v>35</v>
      </c>
      <c r="G36" s="40">
        <f t="shared" si="8"/>
        <v>0.75641025641025639</v>
      </c>
      <c r="V36" s="28"/>
      <c r="W36" s="26"/>
      <c r="X36" s="19"/>
      <c r="Y36"/>
    </row>
    <row r="37" spans="1:25" ht="13.5" customHeight="1" x14ac:dyDescent="0.2">
      <c r="A37" s="31">
        <v>42462</v>
      </c>
      <c r="B37" s="9">
        <v>74576</v>
      </c>
      <c r="C37">
        <v>61</v>
      </c>
      <c r="D37" s="32">
        <v>1</v>
      </c>
      <c r="E37" s="8">
        <v>8</v>
      </c>
      <c r="F37" s="33">
        <v>40</v>
      </c>
      <c r="G37" s="40">
        <f t="shared" si="8"/>
        <v>0.80327868852459017</v>
      </c>
      <c r="V37" s="28"/>
      <c r="W37" s="26"/>
      <c r="X37" s="19"/>
      <c r="Y37"/>
    </row>
    <row r="38" spans="1:25" ht="13.5" customHeight="1" x14ac:dyDescent="0.2">
      <c r="A38" s="31">
        <v>42463</v>
      </c>
      <c r="B38" s="9">
        <v>74588</v>
      </c>
      <c r="C38">
        <v>999</v>
      </c>
      <c r="D38" s="32">
        <v>1.5</v>
      </c>
      <c r="E38" s="8">
        <v>12</v>
      </c>
      <c r="F38" s="33">
        <v>0</v>
      </c>
      <c r="G38" s="40">
        <f t="shared" ref="G38:G43" si="9">(B38-B37)/C38</f>
        <v>1.2012012012012012E-2</v>
      </c>
      <c r="V38" s="28"/>
      <c r="W38" s="26"/>
      <c r="X38" s="19"/>
      <c r="Y38"/>
    </row>
    <row r="39" spans="1:25" ht="13.5" customHeight="1" x14ac:dyDescent="0.2">
      <c r="A39" s="31">
        <v>42464</v>
      </c>
      <c r="B39" s="9">
        <v>74590</v>
      </c>
      <c r="C39">
        <v>999</v>
      </c>
      <c r="D39" s="32">
        <v>0.3</v>
      </c>
      <c r="E39" s="8">
        <v>2</v>
      </c>
      <c r="F39" s="33">
        <v>0</v>
      </c>
      <c r="G39" s="40">
        <f t="shared" si="9"/>
        <v>2.002002002002002E-3</v>
      </c>
      <c r="V39" s="28"/>
      <c r="W39" s="26"/>
      <c r="X39" s="19"/>
      <c r="Y39"/>
    </row>
    <row r="40" spans="1:25" ht="13.5" customHeight="1" x14ac:dyDescent="0.2">
      <c r="A40" s="31">
        <v>42465</v>
      </c>
      <c r="B40" s="9">
        <v>74657</v>
      </c>
      <c r="C40">
        <v>78</v>
      </c>
      <c r="D40" s="32">
        <v>2</v>
      </c>
      <c r="E40" s="8">
        <v>25</v>
      </c>
      <c r="F40" s="33">
        <v>40</v>
      </c>
      <c r="G40" s="40">
        <f t="shared" si="9"/>
        <v>0.85897435897435892</v>
      </c>
      <c r="V40" s="28"/>
      <c r="W40" s="26"/>
      <c r="X40" s="19"/>
      <c r="Y40"/>
    </row>
    <row r="41" spans="1:25" ht="13.5" customHeight="1" x14ac:dyDescent="0.2">
      <c r="A41" s="31">
        <v>42466</v>
      </c>
      <c r="B41" s="9">
        <v>74657</v>
      </c>
      <c r="C41">
        <v>0</v>
      </c>
      <c r="D41" s="32">
        <v>0</v>
      </c>
      <c r="E41" s="8">
        <v>0</v>
      </c>
      <c r="F41" s="33">
        <v>0</v>
      </c>
      <c r="G41" s="40">
        <v>0</v>
      </c>
      <c r="V41" s="28"/>
      <c r="W41" s="26"/>
      <c r="X41" s="19"/>
      <c r="Y41"/>
    </row>
    <row r="42" spans="1:25" ht="13.5" customHeight="1" x14ac:dyDescent="0.2">
      <c r="A42" s="31">
        <v>42467</v>
      </c>
      <c r="B42" s="9">
        <v>74702</v>
      </c>
      <c r="C42">
        <v>97</v>
      </c>
      <c r="D42" s="32">
        <v>2</v>
      </c>
      <c r="E42" s="8">
        <v>24</v>
      </c>
      <c r="F42" s="33">
        <v>21</v>
      </c>
      <c r="G42" s="40">
        <f t="shared" si="9"/>
        <v>0.46391752577319589</v>
      </c>
      <c r="V42" s="28"/>
      <c r="W42" s="26"/>
      <c r="X42" s="19"/>
      <c r="Y42"/>
    </row>
    <row r="43" spans="1:25" ht="13.5" customHeight="1" x14ac:dyDescent="0.2">
      <c r="A43" s="31">
        <v>42468</v>
      </c>
      <c r="B43" s="9">
        <v>74742</v>
      </c>
      <c r="C43">
        <v>92</v>
      </c>
      <c r="D43" s="32">
        <v>2</v>
      </c>
      <c r="E43" s="8">
        <v>19</v>
      </c>
      <c r="F43" s="33">
        <v>20</v>
      </c>
      <c r="G43" s="40">
        <f t="shared" si="9"/>
        <v>0.43478260869565216</v>
      </c>
      <c r="H43" s="138">
        <f>SUM(D33:D43)</f>
        <v>16.8</v>
      </c>
      <c r="V43" s="28"/>
      <c r="W43" s="26"/>
      <c r="X43" s="19"/>
      <c r="Y43"/>
    </row>
    <row r="44" spans="1:25" ht="13.5" customHeight="1" x14ac:dyDescent="0.2">
      <c r="A44" s="31">
        <v>42469</v>
      </c>
      <c r="B44" s="9">
        <v>74944</v>
      </c>
      <c r="C44">
        <v>56</v>
      </c>
      <c r="D44" s="32">
        <v>0.3</v>
      </c>
      <c r="E44" s="8">
        <v>4</v>
      </c>
      <c r="F44" s="33">
        <v>196</v>
      </c>
      <c r="G44" s="40">
        <f t="shared" ref="G44:G51" si="10">(B44-B43)/C44</f>
        <v>3.6071428571428572</v>
      </c>
      <c r="V44" s="28"/>
      <c r="W44" s="26"/>
      <c r="X44" s="19"/>
      <c r="Y44"/>
    </row>
    <row r="45" spans="1:25" ht="13.5" customHeight="1" x14ac:dyDescent="0.2">
      <c r="A45" s="31">
        <v>42470</v>
      </c>
      <c r="B45" s="9">
        <v>74967</v>
      </c>
      <c r="C45">
        <v>56</v>
      </c>
      <c r="D45" s="32">
        <v>0.1</v>
      </c>
      <c r="E45" s="8">
        <v>2</v>
      </c>
      <c r="F45" s="33">
        <v>20</v>
      </c>
      <c r="G45" s="40">
        <f t="shared" si="10"/>
        <v>0.4107142857142857</v>
      </c>
      <c r="V45" s="28"/>
      <c r="W45" s="26"/>
      <c r="X45" s="19"/>
      <c r="Y45"/>
    </row>
    <row r="46" spans="1:25" ht="13.5" customHeight="1" x14ac:dyDescent="0.2">
      <c r="A46" s="31">
        <v>42471</v>
      </c>
      <c r="B46" s="9">
        <v>74989</v>
      </c>
      <c r="C46">
        <v>53</v>
      </c>
      <c r="D46" s="32">
        <v>0.2</v>
      </c>
      <c r="E46" s="8">
        <v>3</v>
      </c>
      <c r="F46" s="33">
        <v>19</v>
      </c>
      <c r="G46" s="40">
        <f t="shared" si="10"/>
        <v>0.41509433962264153</v>
      </c>
      <c r="V46" s="28"/>
      <c r="W46" s="26"/>
      <c r="X46" s="19"/>
      <c r="Y46"/>
    </row>
    <row r="47" spans="1:25" ht="13.5" customHeight="1" x14ac:dyDescent="0.2">
      <c r="A47" s="31">
        <v>42472</v>
      </c>
      <c r="B47" s="9">
        <v>75013</v>
      </c>
      <c r="C47">
        <v>63</v>
      </c>
      <c r="D47" s="32">
        <v>0</v>
      </c>
      <c r="E47" s="8">
        <v>4</v>
      </c>
      <c r="F47" s="33">
        <v>19</v>
      </c>
      <c r="G47" s="40">
        <f t="shared" si="10"/>
        <v>0.38095238095238093</v>
      </c>
      <c r="V47" s="28"/>
      <c r="W47" s="26"/>
      <c r="X47" s="19"/>
      <c r="Y47"/>
    </row>
    <row r="48" spans="1:25" ht="13.5" customHeight="1" x14ac:dyDescent="0.2">
      <c r="A48" s="31">
        <v>42473</v>
      </c>
      <c r="B48" s="9">
        <v>75036</v>
      </c>
      <c r="C48">
        <v>57</v>
      </c>
      <c r="D48" s="32">
        <v>0</v>
      </c>
      <c r="E48" s="8">
        <v>2</v>
      </c>
      <c r="F48" s="33">
        <v>20</v>
      </c>
      <c r="G48" s="40">
        <f t="shared" si="10"/>
        <v>0.40350877192982454</v>
      </c>
      <c r="V48" s="28"/>
      <c r="W48" s="26"/>
      <c r="X48" s="19"/>
      <c r="Y48"/>
    </row>
    <row r="49" spans="1:25" ht="13.5" customHeight="1" x14ac:dyDescent="0.2">
      <c r="A49" s="31">
        <v>42474</v>
      </c>
      <c r="B49" s="9">
        <v>75059</v>
      </c>
      <c r="C49">
        <v>58</v>
      </c>
      <c r="D49" s="32">
        <v>0</v>
      </c>
      <c r="E49" s="8">
        <v>3</v>
      </c>
      <c r="F49" s="33">
        <v>19</v>
      </c>
      <c r="G49" s="40">
        <f t="shared" si="10"/>
        <v>0.39655172413793105</v>
      </c>
      <c r="V49" s="28"/>
      <c r="W49" s="26"/>
      <c r="X49" s="19"/>
      <c r="Y49"/>
    </row>
    <row r="50" spans="1:25" ht="13.5" customHeight="1" x14ac:dyDescent="0.2">
      <c r="A50" s="31">
        <v>42475</v>
      </c>
      <c r="B50" s="9">
        <v>75084</v>
      </c>
      <c r="C50">
        <v>68</v>
      </c>
      <c r="D50" s="32">
        <v>0.4</v>
      </c>
      <c r="E50" s="8">
        <v>6</v>
      </c>
      <c r="F50" s="33">
        <v>17</v>
      </c>
      <c r="G50" s="40">
        <f t="shared" si="10"/>
        <v>0.36764705882352944</v>
      </c>
      <c r="V50" s="28"/>
      <c r="W50" s="26"/>
      <c r="X50" s="19"/>
      <c r="Y50"/>
    </row>
    <row r="51" spans="1:25" ht="13.5" customHeight="1" x14ac:dyDescent="0.2">
      <c r="A51" s="31">
        <v>42476</v>
      </c>
      <c r="B51" s="9">
        <v>75274</v>
      </c>
      <c r="C51">
        <v>53</v>
      </c>
      <c r="D51" s="32">
        <v>0</v>
      </c>
      <c r="E51" s="8">
        <v>0</v>
      </c>
      <c r="F51" s="33">
        <v>190</v>
      </c>
      <c r="G51" s="40">
        <f t="shared" si="10"/>
        <v>3.5849056603773586</v>
      </c>
      <c r="H51" s="138">
        <f>SUM(D44:D51)</f>
        <v>1</v>
      </c>
      <c r="V51" s="28"/>
      <c r="W51" s="26"/>
      <c r="X51" s="19"/>
      <c r="Y51"/>
    </row>
    <row r="52" spans="1:25" ht="13.5" customHeight="1" x14ac:dyDescent="0.2">
      <c r="A52" s="31">
        <v>42477</v>
      </c>
      <c r="B52" s="9">
        <v>75274</v>
      </c>
      <c r="C52">
        <v>0</v>
      </c>
      <c r="D52" s="32">
        <v>0</v>
      </c>
      <c r="E52" s="8">
        <v>0</v>
      </c>
      <c r="F52" s="33">
        <v>0</v>
      </c>
      <c r="G52" s="40">
        <v>0</v>
      </c>
      <c r="V52" s="28"/>
      <c r="W52" s="26"/>
      <c r="X52" s="19"/>
      <c r="Y52"/>
    </row>
    <row r="53" spans="1:25" ht="13.5" customHeight="1" x14ac:dyDescent="0.2">
      <c r="A53" s="31">
        <v>42478</v>
      </c>
      <c r="B53" s="9">
        <v>75319</v>
      </c>
      <c r="C53">
        <v>119</v>
      </c>
      <c r="D53" s="32">
        <v>1.9</v>
      </c>
      <c r="E53" s="8">
        <v>27</v>
      </c>
      <c r="F53" s="33">
        <v>17</v>
      </c>
      <c r="G53" s="40">
        <f t="shared" ref="G53:G63" si="11">(B53-B52)/C53</f>
        <v>0.37815126050420167</v>
      </c>
      <c r="V53" s="28"/>
      <c r="W53" s="26"/>
      <c r="X53" s="19"/>
      <c r="Y53"/>
    </row>
    <row r="54" spans="1:25" ht="13.5" customHeight="1" x14ac:dyDescent="0.2">
      <c r="A54" s="31">
        <v>42479</v>
      </c>
      <c r="B54" s="9">
        <v>75424</v>
      </c>
      <c r="C54">
        <v>73</v>
      </c>
      <c r="D54" s="32">
        <v>2</v>
      </c>
      <c r="E54" s="8">
        <v>33</v>
      </c>
      <c r="F54" s="33">
        <v>72</v>
      </c>
      <c r="G54" s="40">
        <f t="shared" si="11"/>
        <v>1.4383561643835616</v>
      </c>
      <c r="V54" s="28"/>
      <c r="W54" s="26"/>
      <c r="X54" s="19"/>
      <c r="Y54"/>
    </row>
    <row r="55" spans="1:25" ht="13.5" customHeight="1" x14ac:dyDescent="0.2">
      <c r="A55" s="31">
        <v>42480</v>
      </c>
      <c r="B55" s="9">
        <v>75472</v>
      </c>
      <c r="C55">
        <v>106</v>
      </c>
      <c r="D55" s="32">
        <v>2</v>
      </c>
      <c r="E55" s="8">
        <v>20</v>
      </c>
      <c r="F55" s="33">
        <v>27</v>
      </c>
      <c r="G55" s="40">
        <f t="shared" si="11"/>
        <v>0.45283018867924529</v>
      </c>
      <c r="V55" s="28"/>
      <c r="W55" s="26"/>
      <c r="X55" s="19"/>
      <c r="Y55"/>
    </row>
    <row r="56" spans="1:25" ht="13.5" customHeight="1" x14ac:dyDescent="0.2">
      <c r="A56" s="31">
        <v>42481</v>
      </c>
      <c r="B56" s="9">
        <v>75532</v>
      </c>
      <c r="C56">
        <v>114</v>
      </c>
      <c r="D56" s="32">
        <v>2</v>
      </c>
      <c r="E56" s="8">
        <v>32</v>
      </c>
      <c r="F56" s="33">
        <v>27</v>
      </c>
      <c r="G56" s="40">
        <f t="shared" si="11"/>
        <v>0.52631578947368418</v>
      </c>
      <c r="V56" s="28"/>
      <c r="W56" s="26"/>
      <c r="X56" s="19"/>
      <c r="Y56"/>
    </row>
    <row r="57" spans="1:25" ht="13.5" customHeight="1" x14ac:dyDescent="0.2">
      <c r="A57" s="31">
        <v>42482</v>
      </c>
      <c r="B57" s="9">
        <v>75532</v>
      </c>
      <c r="C57">
        <v>0</v>
      </c>
      <c r="D57" s="32">
        <v>0</v>
      </c>
      <c r="E57" s="8">
        <v>0</v>
      </c>
      <c r="F57" s="33">
        <v>0</v>
      </c>
      <c r="G57" s="40">
        <v>0</v>
      </c>
      <c r="V57" s="28"/>
      <c r="W57" s="26"/>
      <c r="X57" s="19"/>
      <c r="Y57"/>
    </row>
    <row r="58" spans="1:25" ht="13.5" customHeight="1" x14ac:dyDescent="0.2">
      <c r="A58" s="31">
        <v>42483</v>
      </c>
      <c r="B58" s="9">
        <v>75654</v>
      </c>
      <c r="C58">
        <v>74</v>
      </c>
      <c r="D58" s="32">
        <v>1</v>
      </c>
      <c r="E58" s="8">
        <v>35</v>
      </c>
      <c r="F58" s="33">
        <v>86</v>
      </c>
      <c r="G58" s="40">
        <f t="shared" si="11"/>
        <v>1.6486486486486487</v>
      </c>
      <c r="V58" s="28"/>
      <c r="W58" s="26"/>
      <c r="X58" s="19"/>
      <c r="Y58"/>
    </row>
    <row r="59" spans="1:25" ht="13.5" customHeight="1" x14ac:dyDescent="0.2">
      <c r="A59" s="31">
        <v>42484</v>
      </c>
      <c r="B59" s="9">
        <v>75660</v>
      </c>
      <c r="C59">
        <v>999</v>
      </c>
      <c r="D59" s="32">
        <v>0.6</v>
      </c>
      <c r="E59" s="8">
        <v>6</v>
      </c>
      <c r="F59" s="33">
        <v>0</v>
      </c>
      <c r="G59" s="40">
        <f t="shared" si="11"/>
        <v>6.006006006006006E-3</v>
      </c>
      <c r="H59" s="138">
        <f>SUM(D52:D59)</f>
        <v>9.5</v>
      </c>
      <c r="V59" s="28"/>
      <c r="W59" s="26"/>
      <c r="X59" s="19"/>
      <c r="Y59"/>
    </row>
    <row r="60" spans="1:25" ht="13.5" customHeight="1" x14ac:dyDescent="0.2">
      <c r="A60" s="31">
        <v>42485</v>
      </c>
      <c r="B60" s="9">
        <v>75705</v>
      </c>
      <c r="C60">
        <v>92</v>
      </c>
      <c r="D60" s="32">
        <v>2</v>
      </c>
      <c r="E60" s="8">
        <v>23</v>
      </c>
      <c r="F60" s="33">
        <v>20</v>
      </c>
      <c r="G60" s="40">
        <f t="shared" si="11"/>
        <v>0.4891304347826087</v>
      </c>
      <c r="V60" s="28"/>
      <c r="W60" s="26"/>
      <c r="X60" s="19"/>
      <c r="Y60"/>
    </row>
    <row r="61" spans="1:25" ht="13.5" customHeight="1" x14ac:dyDescent="0.2">
      <c r="A61" s="31">
        <v>42486</v>
      </c>
      <c r="B61" s="9">
        <v>75743</v>
      </c>
      <c r="C61">
        <v>114</v>
      </c>
      <c r="D61" s="32">
        <v>2</v>
      </c>
      <c r="E61" s="8">
        <v>23</v>
      </c>
      <c r="F61" s="33">
        <v>14</v>
      </c>
      <c r="G61" s="40">
        <f t="shared" si="11"/>
        <v>0.33333333333333331</v>
      </c>
      <c r="V61" s="28"/>
      <c r="W61" s="26"/>
      <c r="X61" s="19"/>
      <c r="Y61"/>
    </row>
    <row r="62" spans="1:25" ht="13.5" customHeight="1" x14ac:dyDescent="0.2">
      <c r="A62" s="31">
        <v>42487</v>
      </c>
      <c r="B62" s="9">
        <v>75749</v>
      </c>
      <c r="C62">
        <v>999</v>
      </c>
      <c r="D62" s="32">
        <v>0.6</v>
      </c>
      <c r="E62" s="8">
        <v>5</v>
      </c>
      <c r="F62" s="33">
        <v>0</v>
      </c>
      <c r="G62" s="40">
        <f t="shared" si="11"/>
        <v>6.006006006006006E-3</v>
      </c>
      <c r="V62" s="28"/>
      <c r="W62" s="26"/>
      <c r="X62" s="19"/>
      <c r="Y62"/>
    </row>
    <row r="63" spans="1:25" ht="13.5" customHeight="1" x14ac:dyDescent="0.2">
      <c r="A63" s="31">
        <v>42488</v>
      </c>
      <c r="B63" s="9">
        <v>75788</v>
      </c>
      <c r="C63">
        <v>99</v>
      </c>
      <c r="D63" s="32">
        <v>2</v>
      </c>
      <c r="E63" s="8">
        <v>23</v>
      </c>
      <c r="F63" s="33">
        <v>14</v>
      </c>
      <c r="G63" s="40">
        <f t="shared" si="11"/>
        <v>0.39393939393939392</v>
      </c>
      <c r="V63" s="28"/>
      <c r="W63" s="26"/>
      <c r="X63" s="19"/>
      <c r="Y63"/>
    </row>
    <row r="64" spans="1:25" ht="13.5" customHeight="1" x14ac:dyDescent="0.2">
      <c r="A64" s="31">
        <v>42489</v>
      </c>
      <c r="B64" s="9">
        <v>75829</v>
      </c>
      <c r="C64">
        <v>85</v>
      </c>
      <c r="D64" s="32">
        <v>1.7</v>
      </c>
      <c r="E64" s="8">
        <v>19</v>
      </c>
      <c r="F64" s="33">
        <v>21</v>
      </c>
      <c r="G64" s="40">
        <f t="shared" ref="G64:G70" si="12">(B64-B63)/C64</f>
        <v>0.4823529411764706</v>
      </c>
      <c r="V64" s="28"/>
      <c r="W64" s="26"/>
      <c r="X64" s="19"/>
      <c r="Y64"/>
    </row>
    <row r="65" spans="1:25" ht="13.5" customHeight="1" x14ac:dyDescent="0.2">
      <c r="A65" s="31">
        <v>42490</v>
      </c>
      <c r="B65" s="9">
        <v>75843</v>
      </c>
      <c r="C65">
        <v>540</v>
      </c>
      <c r="D65" s="32">
        <v>1.4</v>
      </c>
      <c r="E65" s="8">
        <v>12</v>
      </c>
      <c r="F65" s="33">
        <v>1</v>
      </c>
      <c r="G65" s="40">
        <f t="shared" si="12"/>
        <v>2.5925925925925925E-2</v>
      </c>
      <c r="V65" s="28"/>
      <c r="W65" s="26"/>
      <c r="X65" s="19"/>
      <c r="Y65"/>
    </row>
    <row r="66" spans="1:25" ht="13.5" customHeight="1" x14ac:dyDescent="0.2">
      <c r="A66" s="31">
        <v>42491</v>
      </c>
      <c r="B66" s="9">
        <v>75853</v>
      </c>
      <c r="C66">
        <v>999</v>
      </c>
      <c r="D66" s="32">
        <v>0.9</v>
      </c>
      <c r="E66" s="8">
        <v>10</v>
      </c>
      <c r="F66" s="33">
        <v>0</v>
      </c>
      <c r="G66" s="40">
        <f t="shared" si="12"/>
        <v>1.001001001001001E-2</v>
      </c>
      <c r="V66" s="28"/>
      <c r="W66" s="26"/>
      <c r="X66" s="19"/>
      <c r="Y66"/>
    </row>
    <row r="67" spans="1:25" ht="13.5" customHeight="1" x14ac:dyDescent="0.2">
      <c r="A67" s="31">
        <v>42492</v>
      </c>
      <c r="B67" s="9">
        <v>75853</v>
      </c>
      <c r="C67">
        <v>0</v>
      </c>
      <c r="D67" s="32">
        <v>0</v>
      </c>
      <c r="E67" s="8">
        <v>0</v>
      </c>
      <c r="F67" s="33">
        <v>0</v>
      </c>
      <c r="G67" s="40">
        <v>0</v>
      </c>
      <c r="V67" s="28"/>
      <c r="W67" s="26"/>
      <c r="X67" s="19"/>
      <c r="Y67"/>
    </row>
    <row r="68" spans="1:25" ht="13.5" customHeight="1" x14ac:dyDescent="0.2">
      <c r="A68" s="31">
        <v>42493</v>
      </c>
      <c r="B68" s="9">
        <v>75924</v>
      </c>
      <c r="C68">
        <v>89</v>
      </c>
      <c r="D68" s="32">
        <v>2</v>
      </c>
      <c r="E68" s="8">
        <v>27</v>
      </c>
      <c r="F68" s="33">
        <v>44</v>
      </c>
      <c r="G68" s="40">
        <f t="shared" si="12"/>
        <v>0.797752808988764</v>
      </c>
      <c r="V68" s="28"/>
      <c r="W68" s="26"/>
      <c r="X68" s="19"/>
      <c r="Y68"/>
    </row>
    <row r="69" spans="1:25" ht="13.5" customHeight="1" x14ac:dyDescent="0.2">
      <c r="A69" s="31">
        <v>42494</v>
      </c>
      <c r="B69" s="9">
        <v>75963</v>
      </c>
      <c r="C69">
        <v>133</v>
      </c>
      <c r="D69" s="32">
        <v>2</v>
      </c>
      <c r="E69" s="8">
        <v>24</v>
      </c>
      <c r="F69" s="33">
        <v>14</v>
      </c>
      <c r="G69" s="40">
        <f t="shared" si="12"/>
        <v>0.2932330827067669</v>
      </c>
      <c r="V69" s="28"/>
      <c r="W69" s="26"/>
      <c r="X69" s="19"/>
      <c r="Y69"/>
    </row>
    <row r="70" spans="1:25" ht="13.5" customHeight="1" x14ac:dyDescent="0.2">
      <c r="A70" s="31">
        <v>42495</v>
      </c>
      <c r="B70" s="9">
        <v>76013</v>
      </c>
      <c r="C70">
        <v>99</v>
      </c>
      <c r="D70" s="32">
        <v>2</v>
      </c>
      <c r="E70" s="8">
        <v>22</v>
      </c>
      <c r="F70" s="33">
        <v>27</v>
      </c>
      <c r="G70" s="40">
        <f t="shared" si="12"/>
        <v>0.50505050505050508</v>
      </c>
      <c r="V70" s="28"/>
      <c r="W70" s="26"/>
      <c r="X70" s="19"/>
      <c r="Y70"/>
    </row>
    <row r="71" spans="1:25" ht="13.5" customHeight="1" x14ac:dyDescent="0.2">
      <c r="A71" s="31">
        <v>42496</v>
      </c>
      <c r="B71" s="9">
        <v>76080</v>
      </c>
      <c r="C71">
        <v>102</v>
      </c>
      <c r="D71" s="32">
        <v>0.8</v>
      </c>
      <c r="E71" s="8">
        <v>25</v>
      </c>
      <c r="F71" s="33">
        <v>41</v>
      </c>
      <c r="G71" s="40">
        <f t="shared" ref="G71:G79" si="13">(B71-B70)/C71</f>
        <v>0.65686274509803921</v>
      </c>
      <c r="V71" s="28"/>
      <c r="W71" s="26"/>
      <c r="X71" s="19"/>
      <c r="Y71"/>
    </row>
    <row r="72" spans="1:25" ht="13.5" customHeight="1" x14ac:dyDescent="0.2">
      <c r="A72" s="31">
        <v>42497</v>
      </c>
      <c r="B72" s="9">
        <v>76209</v>
      </c>
      <c r="C72">
        <v>72</v>
      </c>
      <c r="D72" s="32">
        <v>2</v>
      </c>
      <c r="E72" s="8">
        <v>17</v>
      </c>
      <c r="F72" s="33">
        <v>111</v>
      </c>
      <c r="G72" s="40">
        <f t="shared" si="13"/>
        <v>1.7916666666666667</v>
      </c>
      <c r="V72" s="28"/>
      <c r="W72" s="26"/>
      <c r="X72" s="19"/>
      <c r="Y72"/>
    </row>
    <row r="73" spans="1:25" ht="13.5" customHeight="1" x14ac:dyDescent="0.2">
      <c r="A73" s="31">
        <v>42498</v>
      </c>
      <c r="B73" s="9">
        <v>76256</v>
      </c>
      <c r="C73">
        <v>80</v>
      </c>
      <c r="D73" s="32">
        <v>1.6</v>
      </c>
      <c r="E73" s="8">
        <v>21</v>
      </c>
      <c r="F73" s="33">
        <v>24</v>
      </c>
      <c r="G73" s="40">
        <f t="shared" si="13"/>
        <v>0.58750000000000002</v>
      </c>
      <c r="V73" s="28"/>
      <c r="W73" s="26"/>
      <c r="X73" s="19"/>
      <c r="Y73"/>
    </row>
    <row r="74" spans="1:25" ht="13.5" customHeight="1" x14ac:dyDescent="0.2">
      <c r="A74" s="31">
        <v>42499</v>
      </c>
      <c r="B74" s="9">
        <v>76294</v>
      </c>
      <c r="C74">
        <v>147</v>
      </c>
      <c r="D74" s="32">
        <v>2</v>
      </c>
      <c r="E74" s="8">
        <v>25</v>
      </c>
      <c r="F74" s="33">
        <v>12</v>
      </c>
      <c r="G74" s="40">
        <f t="shared" si="13"/>
        <v>0.25850340136054423</v>
      </c>
      <c r="V74" s="28"/>
      <c r="W74" s="26"/>
      <c r="X74" s="19"/>
      <c r="Y74"/>
    </row>
    <row r="75" spans="1:25" ht="13.5" customHeight="1" x14ac:dyDescent="0.2">
      <c r="A75" s="31">
        <v>42500</v>
      </c>
      <c r="B75" s="9">
        <v>76337</v>
      </c>
      <c r="C75">
        <v>101</v>
      </c>
      <c r="D75" s="32">
        <v>2</v>
      </c>
      <c r="E75" s="8">
        <v>22</v>
      </c>
      <c r="F75" s="33">
        <v>20</v>
      </c>
      <c r="G75" s="40">
        <f t="shared" si="13"/>
        <v>0.42574257425742573</v>
      </c>
      <c r="H75" s="138">
        <f>SUM(D60:D75)</f>
        <v>25.000000000000004</v>
      </c>
      <c r="V75" s="28"/>
      <c r="W75" s="26"/>
      <c r="X75" s="19"/>
      <c r="Y75"/>
    </row>
    <row r="76" spans="1:25" ht="13.5" customHeight="1" x14ac:dyDescent="0.2">
      <c r="A76" s="31">
        <v>42501</v>
      </c>
      <c r="B76" s="9">
        <v>76439</v>
      </c>
      <c r="C76">
        <v>78</v>
      </c>
      <c r="D76" s="32">
        <v>2.4</v>
      </c>
      <c r="E76" s="8">
        <v>29</v>
      </c>
      <c r="F76" s="33">
        <v>72</v>
      </c>
      <c r="G76" s="40">
        <f t="shared" si="13"/>
        <v>1.3076923076923077</v>
      </c>
      <c r="V76" s="28"/>
      <c r="W76" s="26"/>
      <c r="X76" s="19"/>
      <c r="Y76"/>
    </row>
    <row r="77" spans="1:25" ht="13.5" customHeight="1" x14ac:dyDescent="0.2">
      <c r="A77" s="31">
        <v>42502</v>
      </c>
      <c r="B77" s="9">
        <v>76485</v>
      </c>
      <c r="C77">
        <v>114</v>
      </c>
      <c r="D77" s="32">
        <v>2</v>
      </c>
      <c r="E77" s="8">
        <v>29</v>
      </c>
      <c r="F77" s="33">
        <v>16</v>
      </c>
      <c r="G77" s="40">
        <f t="shared" si="13"/>
        <v>0.40350877192982454</v>
      </c>
      <c r="V77" s="28"/>
      <c r="W77" s="26"/>
      <c r="X77" s="19"/>
      <c r="Y77"/>
    </row>
    <row r="78" spans="1:25" ht="13.5" customHeight="1" x14ac:dyDescent="0.2">
      <c r="A78" s="31">
        <v>42503</v>
      </c>
      <c r="B78" s="9">
        <v>76557</v>
      </c>
      <c r="C78">
        <v>84</v>
      </c>
      <c r="D78" s="32">
        <v>2.9</v>
      </c>
      <c r="E78" s="8">
        <v>28</v>
      </c>
      <c r="F78" s="33">
        <v>43</v>
      </c>
      <c r="G78" s="40">
        <f t="shared" si="13"/>
        <v>0.8571428571428571</v>
      </c>
      <c r="V78" s="28"/>
      <c r="W78" s="26"/>
      <c r="X78" s="19"/>
      <c r="Y78"/>
    </row>
    <row r="79" spans="1:25" ht="13.5" customHeight="1" x14ac:dyDescent="0.2">
      <c r="A79" s="31">
        <v>42504</v>
      </c>
      <c r="B79" s="9">
        <v>76576</v>
      </c>
      <c r="C79">
        <v>211</v>
      </c>
      <c r="D79" s="32">
        <v>1.6</v>
      </c>
      <c r="E79" s="8">
        <v>16</v>
      </c>
      <c r="F79" s="33">
        <v>3</v>
      </c>
      <c r="G79" s="40">
        <f t="shared" si="13"/>
        <v>9.004739336492891E-2</v>
      </c>
      <c r="V79" s="28"/>
      <c r="W79" s="26"/>
      <c r="X79" s="19"/>
      <c r="Y79"/>
    </row>
    <row r="80" spans="1:25" ht="13.5" customHeight="1" x14ac:dyDescent="0.2">
      <c r="A80" s="31">
        <v>42505</v>
      </c>
      <c r="B80" s="9">
        <v>76586</v>
      </c>
      <c r="C80">
        <v>999</v>
      </c>
      <c r="D80" s="32">
        <v>0.9</v>
      </c>
      <c r="E80" s="8">
        <v>9</v>
      </c>
      <c r="F80" s="33">
        <v>0</v>
      </c>
      <c r="G80" s="40">
        <f t="shared" ref="G80:G89" si="14">(B80-B79)/C80</f>
        <v>1.001001001001001E-2</v>
      </c>
      <c r="V80" s="28"/>
      <c r="W80" s="26"/>
      <c r="X80" s="19"/>
      <c r="Y80"/>
    </row>
    <row r="81" spans="1:25" ht="13.5" customHeight="1" x14ac:dyDescent="0.2">
      <c r="A81" s="31">
        <v>42506</v>
      </c>
      <c r="B81" s="9">
        <v>76624</v>
      </c>
      <c r="C81">
        <v>130</v>
      </c>
      <c r="D81" s="32">
        <v>2</v>
      </c>
      <c r="E81" s="8">
        <v>24</v>
      </c>
      <c r="F81" s="33">
        <v>13</v>
      </c>
      <c r="G81" s="40">
        <f t="shared" si="14"/>
        <v>0.29230769230769232</v>
      </c>
      <c r="V81" s="28"/>
      <c r="W81" s="26"/>
      <c r="X81" s="19"/>
      <c r="Y81"/>
    </row>
    <row r="82" spans="1:25" ht="13.5" customHeight="1" x14ac:dyDescent="0.2">
      <c r="A82" s="31">
        <v>42507</v>
      </c>
      <c r="B82" s="9">
        <v>76664</v>
      </c>
      <c r="C82">
        <v>150</v>
      </c>
      <c r="D82" s="32">
        <v>2</v>
      </c>
      <c r="E82" s="8">
        <v>28</v>
      </c>
      <c r="F82" s="33">
        <v>11</v>
      </c>
      <c r="G82" s="40">
        <f t="shared" si="14"/>
        <v>0.26666666666666666</v>
      </c>
      <c r="V82" s="28"/>
      <c r="W82" s="26"/>
      <c r="X82" s="19"/>
      <c r="Y82"/>
    </row>
    <row r="83" spans="1:25" ht="13.5" customHeight="1" x14ac:dyDescent="0.2">
      <c r="A83" s="31">
        <v>42508</v>
      </c>
      <c r="B83" s="9">
        <v>76712</v>
      </c>
      <c r="C83">
        <v>91</v>
      </c>
      <c r="D83" s="32">
        <v>2</v>
      </c>
      <c r="E83" s="8">
        <v>19</v>
      </c>
      <c r="F83" s="33">
        <v>28</v>
      </c>
      <c r="G83" s="40">
        <f t="shared" si="14"/>
        <v>0.52747252747252749</v>
      </c>
      <c r="V83" s="28"/>
      <c r="W83" s="26"/>
      <c r="X83" s="19"/>
      <c r="Y83"/>
    </row>
    <row r="84" spans="1:25" ht="13.5" customHeight="1" x14ac:dyDescent="0.2">
      <c r="A84" s="31">
        <v>42509</v>
      </c>
      <c r="B84" s="9">
        <v>76798</v>
      </c>
      <c r="C84">
        <v>88</v>
      </c>
      <c r="D84" s="32">
        <v>2.1</v>
      </c>
      <c r="E84" s="8">
        <v>42</v>
      </c>
      <c r="F84" s="33">
        <v>43</v>
      </c>
      <c r="G84" s="40">
        <f t="shared" si="14"/>
        <v>0.97727272727272729</v>
      </c>
      <c r="V84" s="28"/>
      <c r="W84" s="26"/>
      <c r="X84" s="19"/>
      <c r="Y84"/>
    </row>
    <row r="85" spans="1:25" ht="13.5" customHeight="1" x14ac:dyDescent="0.2">
      <c r="A85" s="31">
        <v>42510</v>
      </c>
      <c r="B85" s="9">
        <v>76815</v>
      </c>
      <c r="C85">
        <v>156</v>
      </c>
      <c r="D85" s="32">
        <v>1</v>
      </c>
      <c r="E85" s="8">
        <v>12</v>
      </c>
      <c r="F85" s="33">
        <v>4</v>
      </c>
      <c r="G85" s="40">
        <f t="shared" si="14"/>
        <v>0.10897435897435898</v>
      </c>
      <c r="V85" s="28"/>
      <c r="W85" s="26"/>
      <c r="X85" s="19"/>
      <c r="Y85"/>
    </row>
    <row r="86" spans="1:25" ht="13.5" customHeight="1" x14ac:dyDescent="0.2">
      <c r="A86" s="31">
        <v>42511</v>
      </c>
      <c r="B86" s="9">
        <v>76824</v>
      </c>
      <c r="C86">
        <v>999</v>
      </c>
      <c r="D86" s="32">
        <v>0.8</v>
      </c>
      <c r="E86" s="8">
        <v>8</v>
      </c>
      <c r="F86" s="33">
        <v>0</v>
      </c>
      <c r="G86" s="40">
        <f t="shared" si="14"/>
        <v>9.0090090090090089E-3</v>
      </c>
      <c r="V86" s="28"/>
      <c r="W86" s="26"/>
      <c r="X86" s="19"/>
      <c r="Y86"/>
    </row>
    <row r="87" spans="1:25" ht="13.5" customHeight="1" x14ac:dyDescent="0.2">
      <c r="A87" s="31">
        <v>42512</v>
      </c>
      <c r="B87" s="9">
        <v>76824</v>
      </c>
      <c r="C87">
        <v>0</v>
      </c>
      <c r="D87" s="32">
        <v>0</v>
      </c>
      <c r="E87" s="8">
        <v>0</v>
      </c>
      <c r="F87" s="33">
        <v>0</v>
      </c>
      <c r="G87" s="40">
        <v>0</v>
      </c>
      <c r="V87" s="28"/>
      <c r="W87" s="26"/>
      <c r="X87" s="19"/>
      <c r="Y87"/>
    </row>
    <row r="88" spans="1:25" ht="13.5" customHeight="1" x14ac:dyDescent="0.2">
      <c r="A88" s="31">
        <v>42513</v>
      </c>
      <c r="B88" s="9">
        <v>76865</v>
      </c>
      <c r="C88">
        <v>145</v>
      </c>
      <c r="D88" s="32">
        <v>2.2000000000000002</v>
      </c>
      <c r="E88" s="8">
        <v>28</v>
      </c>
      <c r="F88" s="33">
        <v>12</v>
      </c>
      <c r="G88" s="40">
        <f t="shared" si="14"/>
        <v>0.28275862068965518</v>
      </c>
      <c r="V88" s="28"/>
      <c r="W88" s="26"/>
      <c r="X88" s="19"/>
      <c r="Y88"/>
    </row>
    <row r="89" spans="1:25" ht="13.5" customHeight="1" x14ac:dyDescent="0.2">
      <c r="A89" s="31">
        <v>42514</v>
      </c>
      <c r="B89" s="9">
        <v>76939</v>
      </c>
      <c r="C89">
        <v>110</v>
      </c>
      <c r="D89" s="32">
        <v>2.6</v>
      </c>
      <c r="E89" s="8">
        <v>36</v>
      </c>
      <c r="F89" s="33">
        <v>36</v>
      </c>
      <c r="G89" s="40">
        <f t="shared" si="14"/>
        <v>0.67272727272727273</v>
      </c>
      <c r="V89" s="28"/>
      <c r="W89" s="26"/>
      <c r="X89" s="19"/>
      <c r="Y89"/>
    </row>
    <row r="90" spans="1:25" ht="13.5" customHeight="1" x14ac:dyDescent="0.2">
      <c r="A90" s="31">
        <v>42515</v>
      </c>
      <c r="B90" s="9">
        <v>76978</v>
      </c>
      <c r="C90">
        <v>149</v>
      </c>
      <c r="D90" s="32">
        <v>2</v>
      </c>
      <c r="E90" s="8">
        <v>26</v>
      </c>
      <c r="F90" s="33">
        <v>12</v>
      </c>
      <c r="G90" s="40">
        <f t="shared" ref="G90:G95" si="15">(B90-B89)/C90</f>
        <v>0.26174496644295303</v>
      </c>
      <c r="V90" s="28"/>
      <c r="W90" s="26"/>
      <c r="X90" s="19"/>
      <c r="Y90"/>
    </row>
    <row r="91" spans="1:25" ht="13.5" customHeight="1" x14ac:dyDescent="0.2">
      <c r="A91" s="31">
        <v>42516</v>
      </c>
      <c r="B91" s="9">
        <v>77018</v>
      </c>
      <c r="C91">
        <v>146</v>
      </c>
      <c r="D91" s="32">
        <v>1.9</v>
      </c>
      <c r="E91" s="8">
        <v>27</v>
      </c>
      <c r="F91" s="33">
        <v>12</v>
      </c>
      <c r="G91" s="40">
        <f t="shared" si="15"/>
        <v>0.27397260273972601</v>
      </c>
      <c r="V91" s="28"/>
      <c r="W91" s="26"/>
      <c r="X91" s="19"/>
      <c r="Y91"/>
    </row>
    <row r="92" spans="1:25" ht="13.5" customHeight="1" x14ac:dyDescent="0.2">
      <c r="A92" s="31">
        <v>42517</v>
      </c>
      <c r="B92" s="9">
        <v>77072</v>
      </c>
      <c r="C92">
        <v>109</v>
      </c>
      <c r="D92" s="32">
        <v>1.9</v>
      </c>
      <c r="E92" s="8">
        <v>27</v>
      </c>
      <c r="F92" s="33">
        <v>26</v>
      </c>
      <c r="G92" s="40">
        <f t="shared" si="15"/>
        <v>0.49541284403669728</v>
      </c>
      <c r="V92" s="28"/>
      <c r="W92" s="26"/>
      <c r="X92" s="19"/>
      <c r="Y92"/>
    </row>
    <row r="93" spans="1:25" ht="13.5" customHeight="1" x14ac:dyDescent="0.2">
      <c r="A93" s="31">
        <v>42518</v>
      </c>
      <c r="B93" s="9">
        <v>77080</v>
      </c>
      <c r="C93">
        <v>999</v>
      </c>
      <c r="D93" s="32">
        <v>0.7</v>
      </c>
      <c r="E93" s="8">
        <v>8</v>
      </c>
      <c r="F93" s="33">
        <v>0</v>
      </c>
      <c r="G93" s="40">
        <f t="shared" si="15"/>
        <v>8.0080080080080079E-3</v>
      </c>
      <c r="V93" s="28"/>
      <c r="W93" s="26"/>
      <c r="X93" s="19"/>
      <c r="Y93"/>
    </row>
    <row r="94" spans="1:25" ht="13.5" customHeight="1" x14ac:dyDescent="0.2">
      <c r="A94" s="31">
        <v>42519</v>
      </c>
      <c r="B94" s="9">
        <v>77087</v>
      </c>
      <c r="C94">
        <v>999</v>
      </c>
      <c r="D94" s="32">
        <v>0.6</v>
      </c>
      <c r="E94" s="8">
        <v>7</v>
      </c>
      <c r="F94" s="33">
        <v>0</v>
      </c>
      <c r="G94" s="40">
        <f t="shared" si="15"/>
        <v>7.0070070070070069E-3</v>
      </c>
      <c r="V94" s="28"/>
      <c r="W94" s="26"/>
      <c r="X94" s="19"/>
      <c r="Y94"/>
    </row>
    <row r="95" spans="1:25" ht="13.5" customHeight="1" x14ac:dyDescent="0.2">
      <c r="A95" s="31">
        <v>42520</v>
      </c>
      <c r="B95" s="9">
        <v>77097</v>
      </c>
      <c r="C95">
        <v>999</v>
      </c>
      <c r="D95" s="32">
        <v>0.8</v>
      </c>
      <c r="E95" s="8">
        <v>8</v>
      </c>
      <c r="F95" s="33">
        <v>0</v>
      </c>
      <c r="G95" s="40">
        <f t="shared" si="15"/>
        <v>1.001001001001001E-2</v>
      </c>
      <c r="V95" s="28"/>
      <c r="W95" s="26"/>
      <c r="X95" s="19"/>
      <c r="Y95"/>
    </row>
    <row r="96" spans="1:25" ht="13.5" customHeight="1" x14ac:dyDescent="0.2">
      <c r="A96" s="31">
        <v>42521</v>
      </c>
      <c r="B96" s="9">
        <v>77162</v>
      </c>
      <c r="C96">
        <v>75</v>
      </c>
      <c r="D96" s="32">
        <v>1.4</v>
      </c>
      <c r="E96" s="8">
        <v>15</v>
      </c>
      <c r="F96" s="33">
        <v>49</v>
      </c>
      <c r="G96" s="40">
        <f>(B96-B95)/C96</f>
        <v>0.8666666666666667</v>
      </c>
      <c r="H96" s="138">
        <f>SUM(D76:D96)</f>
        <v>33.799999999999997</v>
      </c>
      <c r="V96" s="28"/>
      <c r="W96" s="26"/>
      <c r="X96" s="19"/>
      <c r="Y96"/>
    </row>
    <row r="97" spans="1:25" ht="13.5" customHeight="1" x14ac:dyDescent="0.2">
      <c r="A97" s="31">
        <v>42522</v>
      </c>
      <c r="B97" s="9">
        <v>77276</v>
      </c>
      <c r="C97">
        <v>87</v>
      </c>
      <c r="D97" s="32">
        <v>3</v>
      </c>
      <c r="E97" s="8">
        <v>43</v>
      </c>
      <c r="F97" s="33">
        <v>70</v>
      </c>
      <c r="G97" s="40">
        <f t="shared" ref="G97:G102" si="16">(B97-B96)/C97</f>
        <v>1.3103448275862069</v>
      </c>
      <c r="V97" s="28"/>
      <c r="W97" s="26"/>
      <c r="X97" s="19"/>
      <c r="Y97"/>
    </row>
    <row r="98" spans="1:25" ht="13.5" customHeight="1" x14ac:dyDescent="0.2">
      <c r="A98" s="31">
        <v>42523</v>
      </c>
      <c r="B98" s="9">
        <v>77323</v>
      </c>
      <c r="C98">
        <v>94</v>
      </c>
      <c r="D98" s="32">
        <v>2</v>
      </c>
      <c r="E98" s="8">
        <v>20</v>
      </c>
      <c r="F98" s="33">
        <v>35</v>
      </c>
      <c r="G98" s="40">
        <f t="shared" si="16"/>
        <v>0.5</v>
      </c>
      <c r="V98" s="28"/>
      <c r="W98" s="26"/>
      <c r="X98" s="19"/>
      <c r="Y98"/>
    </row>
    <row r="99" spans="1:25" ht="13.5" customHeight="1" x14ac:dyDescent="0.2">
      <c r="A99" s="31">
        <v>42524</v>
      </c>
      <c r="B99" s="9">
        <v>77332</v>
      </c>
      <c r="C99">
        <v>0</v>
      </c>
      <c r="D99" s="32">
        <v>0</v>
      </c>
      <c r="E99" s="8">
        <v>0</v>
      </c>
      <c r="F99" s="33">
        <v>0</v>
      </c>
      <c r="G99" s="40">
        <v>0</v>
      </c>
      <c r="V99" s="28"/>
      <c r="W99" s="26"/>
      <c r="X99" s="19"/>
      <c r="Y99"/>
    </row>
    <row r="100" spans="1:25" ht="13.5" customHeight="1" x14ac:dyDescent="0.2">
      <c r="A100" s="31">
        <v>42525</v>
      </c>
      <c r="B100" s="9">
        <v>77382</v>
      </c>
      <c r="C100">
        <v>88</v>
      </c>
      <c r="D100" s="32">
        <v>1.5</v>
      </c>
      <c r="E100" s="8">
        <v>16</v>
      </c>
      <c r="F100" s="33">
        <v>33</v>
      </c>
      <c r="G100" s="40">
        <f t="shared" si="16"/>
        <v>0.56818181818181823</v>
      </c>
      <c r="V100" s="28"/>
      <c r="W100" s="26"/>
      <c r="X100" s="19"/>
      <c r="Y100"/>
    </row>
    <row r="101" spans="1:25" ht="13.5" customHeight="1" x14ac:dyDescent="0.2">
      <c r="A101" s="31">
        <v>42526</v>
      </c>
      <c r="B101" s="9">
        <v>77467</v>
      </c>
      <c r="C101">
        <v>79</v>
      </c>
      <c r="D101" s="32">
        <v>2</v>
      </c>
      <c r="E101" s="8">
        <v>22</v>
      </c>
      <c r="F101" s="33">
        <v>63</v>
      </c>
      <c r="G101" s="40">
        <f t="shared" si="16"/>
        <v>1.0759493670886076</v>
      </c>
      <c r="V101" s="28"/>
      <c r="W101" s="26"/>
      <c r="X101" s="19"/>
      <c r="Y101"/>
    </row>
    <row r="102" spans="1:25" ht="13.5" customHeight="1" x14ac:dyDescent="0.2">
      <c r="A102" s="31">
        <v>42527</v>
      </c>
      <c r="B102" s="9">
        <v>77510</v>
      </c>
      <c r="C102">
        <v>109</v>
      </c>
      <c r="D102" s="32">
        <v>2</v>
      </c>
      <c r="E102" s="8">
        <v>19</v>
      </c>
      <c r="F102" s="33">
        <v>24</v>
      </c>
      <c r="G102" s="40">
        <f t="shared" si="16"/>
        <v>0.39449541284403672</v>
      </c>
      <c r="V102" s="28"/>
      <c r="W102" s="26"/>
      <c r="X102" s="19"/>
      <c r="Y102"/>
    </row>
    <row r="103" spans="1:25" ht="13.5" customHeight="1" x14ac:dyDescent="0.2">
      <c r="A103" s="31">
        <v>42528</v>
      </c>
      <c r="B103" s="9">
        <v>77582</v>
      </c>
      <c r="C103">
        <v>81</v>
      </c>
      <c r="D103" s="32">
        <v>1.3</v>
      </c>
      <c r="E103" s="8">
        <v>22</v>
      </c>
      <c r="F103" s="33">
        <v>50</v>
      </c>
      <c r="G103" s="40">
        <f>(B103-B102)/C103</f>
        <v>0.88888888888888884</v>
      </c>
      <c r="V103" s="28"/>
      <c r="W103" s="26"/>
      <c r="X103" s="19"/>
      <c r="Y103"/>
    </row>
    <row r="104" spans="1:25" ht="13.5" customHeight="1" x14ac:dyDescent="0.2">
      <c r="A104" s="31">
        <v>42529</v>
      </c>
      <c r="B104" s="9">
        <v>77599</v>
      </c>
      <c r="C104">
        <v>47</v>
      </c>
      <c r="D104" s="32">
        <v>0</v>
      </c>
      <c r="E104" s="8">
        <v>0</v>
      </c>
      <c r="F104" s="33">
        <v>16</v>
      </c>
      <c r="G104" s="40">
        <f t="shared" ref="G104:G114" si="17">(B104-B103)/C104</f>
        <v>0.36170212765957449</v>
      </c>
      <c r="V104" s="28"/>
      <c r="W104" s="26"/>
      <c r="X104" s="19"/>
      <c r="Y104"/>
    </row>
    <row r="105" spans="1:25" ht="13.5" customHeight="1" x14ac:dyDescent="0.2">
      <c r="A105" s="31">
        <v>42530</v>
      </c>
      <c r="B105" s="9">
        <v>77652</v>
      </c>
      <c r="C105">
        <v>95</v>
      </c>
      <c r="D105" s="32">
        <v>2</v>
      </c>
      <c r="E105" s="8">
        <v>20</v>
      </c>
      <c r="F105" s="33">
        <v>31</v>
      </c>
      <c r="G105" s="40">
        <f t="shared" si="17"/>
        <v>0.55789473684210522</v>
      </c>
      <c r="V105" s="28"/>
      <c r="W105" s="26"/>
      <c r="X105" s="19"/>
      <c r="Y105"/>
    </row>
    <row r="106" spans="1:25" ht="13.5" customHeight="1" x14ac:dyDescent="0.2">
      <c r="A106" s="31">
        <v>42531</v>
      </c>
      <c r="B106" s="9">
        <v>77704</v>
      </c>
      <c r="C106">
        <v>100</v>
      </c>
      <c r="D106" s="32">
        <v>1.9</v>
      </c>
      <c r="E106" s="8">
        <v>22</v>
      </c>
      <c r="F106" s="33">
        <v>29</v>
      </c>
      <c r="G106" s="40">
        <f>(B106-B105)/C106</f>
        <v>0.52</v>
      </c>
      <c r="V106" s="28"/>
      <c r="W106" s="26"/>
      <c r="X106" s="19"/>
      <c r="Y106"/>
    </row>
    <row r="107" spans="1:25" ht="13.5" customHeight="1" x14ac:dyDescent="0.2">
      <c r="A107" s="31">
        <v>42532</v>
      </c>
      <c r="B107" s="9">
        <v>77758</v>
      </c>
      <c r="C107">
        <v>84</v>
      </c>
      <c r="D107" s="32">
        <v>1.7</v>
      </c>
      <c r="E107" s="8">
        <v>14</v>
      </c>
      <c r="F107" s="33">
        <v>38</v>
      </c>
      <c r="G107" s="40">
        <f t="shared" si="17"/>
        <v>0.6428571428571429</v>
      </c>
      <c r="H107" s="138">
        <f>SUM(D97:D107)</f>
        <v>17.400000000000002</v>
      </c>
      <c r="V107" s="28"/>
      <c r="W107" s="26"/>
      <c r="X107" s="19"/>
      <c r="Y107"/>
    </row>
    <row r="108" spans="1:25" ht="13.5" customHeight="1" x14ac:dyDescent="0.2">
      <c r="A108" s="31">
        <v>42533</v>
      </c>
      <c r="B108" s="9">
        <v>77758</v>
      </c>
      <c r="C108">
        <v>0</v>
      </c>
      <c r="D108" s="32">
        <v>0</v>
      </c>
      <c r="E108" s="8">
        <v>0</v>
      </c>
      <c r="F108" s="33">
        <v>0</v>
      </c>
      <c r="G108" s="40">
        <v>0</v>
      </c>
      <c r="V108" s="28"/>
      <c r="W108" s="26"/>
      <c r="X108" s="19"/>
      <c r="Y108"/>
    </row>
    <row r="109" spans="1:25" ht="13.5" customHeight="1" x14ac:dyDescent="0.2">
      <c r="A109" s="31">
        <v>42534</v>
      </c>
      <c r="B109" s="9">
        <v>77784</v>
      </c>
      <c r="C109">
        <v>88</v>
      </c>
      <c r="D109" s="32">
        <v>1</v>
      </c>
      <c r="E109" s="8">
        <v>13</v>
      </c>
      <c r="F109" s="33">
        <v>13</v>
      </c>
      <c r="G109" s="40">
        <f t="shared" si="17"/>
        <v>0.29545454545454547</v>
      </c>
      <c r="U109" s="19"/>
      <c r="V109" s="29"/>
      <c r="W109" s="24"/>
      <c r="X109" s="17"/>
      <c r="Y109" s="18"/>
    </row>
    <row r="110" spans="1:25" ht="13.5" customHeight="1" x14ac:dyDescent="0.2">
      <c r="A110" s="31">
        <v>42535</v>
      </c>
      <c r="B110" s="9">
        <v>77838</v>
      </c>
      <c r="C110">
        <v>93</v>
      </c>
      <c r="D110" s="32">
        <v>2</v>
      </c>
      <c r="E110" s="8">
        <v>18</v>
      </c>
      <c r="F110" s="33">
        <v>35</v>
      </c>
      <c r="G110" s="40">
        <f t="shared" si="17"/>
        <v>0.58064516129032262</v>
      </c>
      <c r="V110" s="6"/>
      <c r="W110" s="6"/>
      <c r="X110" s="15"/>
      <c r="Y110" s="12"/>
    </row>
    <row r="111" spans="1:25" ht="13.5" customHeight="1" x14ac:dyDescent="0.2">
      <c r="A111" s="31">
        <v>42536</v>
      </c>
      <c r="B111" s="9">
        <v>77877</v>
      </c>
      <c r="C111">
        <v>151</v>
      </c>
      <c r="D111" s="32">
        <v>2</v>
      </c>
      <c r="E111" s="8">
        <v>27</v>
      </c>
      <c r="F111" s="33">
        <v>11</v>
      </c>
      <c r="G111" s="40">
        <f t="shared" si="17"/>
        <v>0.25827814569536423</v>
      </c>
      <c r="V111" s="6"/>
      <c r="W111" s="6"/>
      <c r="X111" s="15"/>
      <c r="Y111" s="12"/>
    </row>
    <row r="112" spans="1:25" ht="13.5" customHeight="1" x14ac:dyDescent="0.2">
      <c r="A112" s="31">
        <v>42537</v>
      </c>
      <c r="B112" s="9">
        <v>77923</v>
      </c>
      <c r="C112">
        <v>103</v>
      </c>
      <c r="D112" s="32">
        <v>2</v>
      </c>
      <c r="E112" s="8">
        <v>26</v>
      </c>
      <c r="F112" s="33">
        <v>20</v>
      </c>
      <c r="G112" s="40">
        <f t="shared" si="17"/>
        <v>0.44660194174757284</v>
      </c>
      <c r="V112" s="6"/>
      <c r="W112" s="6"/>
      <c r="X112" s="15"/>
      <c r="Y112" s="12"/>
    </row>
    <row r="113" spans="1:25" ht="13.5" customHeight="1" x14ac:dyDescent="0.2">
      <c r="A113" s="31">
        <v>42538</v>
      </c>
      <c r="B113" s="9">
        <v>77968</v>
      </c>
      <c r="C113">
        <v>112</v>
      </c>
      <c r="D113" s="32">
        <v>2</v>
      </c>
      <c r="E113" s="8">
        <v>23</v>
      </c>
      <c r="F113" s="33">
        <v>28</v>
      </c>
      <c r="G113" s="40">
        <f>(B113-B112)/C113</f>
        <v>0.4017857142857143</v>
      </c>
      <c r="V113" s="6"/>
      <c r="W113" s="6"/>
      <c r="X113" s="15"/>
      <c r="Y113" s="12"/>
    </row>
    <row r="114" spans="1:25" ht="13.5" customHeight="1" x14ac:dyDescent="0.2">
      <c r="A114" s="31">
        <v>42539</v>
      </c>
      <c r="B114" s="9">
        <v>78018</v>
      </c>
      <c r="C114">
        <v>70</v>
      </c>
      <c r="D114" s="32">
        <v>1</v>
      </c>
      <c r="E114" s="8">
        <v>12</v>
      </c>
      <c r="F114" s="33">
        <v>38</v>
      </c>
      <c r="G114" s="40">
        <f t="shared" si="17"/>
        <v>0.7142857142857143</v>
      </c>
      <c r="V114" s="6"/>
      <c r="W114" s="6"/>
      <c r="X114" s="15"/>
      <c r="Y114" s="12"/>
    </row>
    <row r="115" spans="1:25" ht="13.5" customHeight="1" x14ac:dyDescent="0.2">
      <c r="A115" s="31">
        <v>42540</v>
      </c>
      <c r="B115" s="9">
        <v>78018</v>
      </c>
      <c r="C115">
        <v>0</v>
      </c>
      <c r="D115" s="32">
        <v>0</v>
      </c>
      <c r="E115" s="8">
        <v>0</v>
      </c>
      <c r="F115" s="33">
        <v>0</v>
      </c>
      <c r="G115" s="40">
        <v>0</v>
      </c>
      <c r="V115" s="6"/>
      <c r="W115" s="6"/>
      <c r="X115" s="15"/>
      <c r="Y115" s="12"/>
    </row>
    <row r="116" spans="1:25" ht="13.5" customHeight="1" x14ac:dyDescent="0.2">
      <c r="A116" s="31">
        <v>42541</v>
      </c>
      <c r="B116" s="9">
        <v>78046</v>
      </c>
      <c r="C116">
        <v>101</v>
      </c>
      <c r="D116" s="32">
        <v>2</v>
      </c>
      <c r="E116" s="8">
        <v>16</v>
      </c>
      <c r="F116" s="33">
        <v>10</v>
      </c>
      <c r="G116" s="40">
        <f t="shared" ref="G116:G117" si="18">(B117-B116)/C116</f>
        <v>1.0594059405940595</v>
      </c>
      <c r="V116" s="6"/>
      <c r="W116" s="6"/>
      <c r="X116" s="15"/>
      <c r="Y116" s="12"/>
    </row>
    <row r="117" spans="1:25" ht="13.5" customHeight="1" x14ac:dyDescent="0.2">
      <c r="A117" s="31">
        <v>42542</v>
      </c>
      <c r="B117" s="9">
        <v>78153</v>
      </c>
      <c r="C117">
        <v>97</v>
      </c>
      <c r="D117" s="32">
        <v>3.1</v>
      </c>
      <c r="E117" s="8">
        <v>43</v>
      </c>
      <c r="F117" s="33">
        <v>64</v>
      </c>
      <c r="G117" s="40">
        <f t="shared" si="18"/>
        <v>0.45360824742268041</v>
      </c>
      <c r="V117" s="6"/>
      <c r="W117" s="6"/>
      <c r="X117" s="15"/>
      <c r="Y117" s="12"/>
    </row>
    <row r="118" spans="1:25" ht="13.5" customHeight="1" x14ac:dyDescent="0.2">
      <c r="A118" s="31">
        <v>42543</v>
      </c>
      <c r="B118" s="9">
        <v>78197</v>
      </c>
      <c r="C118">
        <v>103</v>
      </c>
      <c r="D118" s="32">
        <v>2</v>
      </c>
      <c r="E118" s="8">
        <v>18</v>
      </c>
      <c r="F118" s="33">
        <v>25</v>
      </c>
      <c r="G118" s="40">
        <f>(B119-B118)/C118</f>
        <v>0.85436893203883491</v>
      </c>
      <c r="V118" s="6"/>
      <c r="W118" s="6"/>
      <c r="X118" s="15"/>
      <c r="Y118" s="12"/>
    </row>
    <row r="119" spans="1:25" ht="13.5" customHeight="1" x14ac:dyDescent="0.2">
      <c r="A119" s="31">
        <v>42544</v>
      </c>
      <c r="B119" s="9">
        <v>78285</v>
      </c>
      <c r="C119">
        <v>71</v>
      </c>
      <c r="D119" s="32">
        <v>1</v>
      </c>
      <c r="E119" s="8">
        <v>14</v>
      </c>
      <c r="F119" s="33">
        <v>1</v>
      </c>
      <c r="G119" s="40">
        <f>(B120-B119)/C119</f>
        <v>0.85915492957746475</v>
      </c>
      <c r="V119" s="6"/>
      <c r="W119" s="6"/>
      <c r="X119" s="15"/>
      <c r="Y119" s="12"/>
    </row>
    <row r="120" spans="1:25" ht="13.5" customHeight="1" x14ac:dyDescent="0.2">
      <c r="A120" s="31">
        <v>42545</v>
      </c>
      <c r="B120" s="9">
        <v>78346</v>
      </c>
      <c r="C120">
        <v>111</v>
      </c>
      <c r="D120" s="32">
        <v>2.7</v>
      </c>
      <c r="E120" s="8">
        <v>34</v>
      </c>
      <c r="F120" s="33">
        <v>26</v>
      </c>
      <c r="G120" s="40">
        <f>(B120-B119)/C120</f>
        <v>0.5495495495495496</v>
      </c>
      <c r="V120" s="6"/>
      <c r="W120" s="6"/>
      <c r="X120" s="15"/>
      <c r="Y120" s="12"/>
    </row>
    <row r="121" spans="1:25" ht="13.5" customHeight="1" x14ac:dyDescent="0.2">
      <c r="A121" s="31">
        <v>42546</v>
      </c>
      <c r="B121" s="9">
        <v>78364</v>
      </c>
      <c r="C121">
        <v>77</v>
      </c>
      <c r="D121" s="32">
        <v>1</v>
      </c>
      <c r="E121" s="8">
        <v>10</v>
      </c>
      <c r="F121" s="33">
        <v>7</v>
      </c>
      <c r="G121" s="40">
        <f t="shared" ref="G121:G145" si="19">(B121-B120)/C121</f>
        <v>0.23376623376623376</v>
      </c>
      <c r="V121" s="6"/>
      <c r="W121" s="6"/>
      <c r="X121" s="15"/>
      <c r="Y121" s="12"/>
    </row>
    <row r="122" spans="1:25" ht="13.5" customHeight="1" x14ac:dyDescent="0.2">
      <c r="A122" s="31">
        <v>42547</v>
      </c>
      <c r="B122" s="9">
        <v>78366</v>
      </c>
      <c r="C122">
        <v>999</v>
      </c>
      <c r="D122" s="32">
        <v>0.2</v>
      </c>
      <c r="E122" s="8">
        <v>1</v>
      </c>
      <c r="F122" s="33">
        <v>0</v>
      </c>
      <c r="G122" s="40">
        <f>(B122-B121)/C122</f>
        <v>2.002002002002002E-3</v>
      </c>
      <c r="V122" s="6"/>
      <c r="W122" s="6"/>
      <c r="X122" s="15"/>
      <c r="Y122" s="12"/>
    </row>
    <row r="123" spans="1:25" ht="13.5" customHeight="1" x14ac:dyDescent="0.2">
      <c r="A123" s="31">
        <v>42548</v>
      </c>
      <c r="B123" s="9">
        <v>78407</v>
      </c>
      <c r="C123">
        <v>108</v>
      </c>
      <c r="D123" s="32">
        <v>2</v>
      </c>
      <c r="E123" s="8">
        <v>22</v>
      </c>
      <c r="F123" s="33">
        <v>18</v>
      </c>
      <c r="G123" s="40">
        <f>(B123-B122)/C123</f>
        <v>0.37962962962962965</v>
      </c>
      <c r="V123" s="6"/>
      <c r="W123" s="6"/>
      <c r="X123" s="15"/>
      <c r="Y123" s="12"/>
    </row>
    <row r="124" spans="1:25" ht="13.5" customHeight="1" x14ac:dyDescent="0.2">
      <c r="A124" s="31">
        <v>42549</v>
      </c>
      <c r="B124" s="9">
        <v>78446</v>
      </c>
      <c r="C124">
        <v>122</v>
      </c>
      <c r="D124" s="32">
        <v>2</v>
      </c>
      <c r="E124" s="8">
        <v>23</v>
      </c>
      <c r="F124" s="33">
        <v>14</v>
      </c>
      <c r="G124" s="40">
        <f t="shared" si="19"/>
        <v>0.31967213114754101</v>
      </c>
      <c r="V124" s="6"/>
      <c r="W124" s="6"/>
      <c r="X124" s="15"/>
      <c r="Y124" s="12"/>
    </row>
    <row r="125" spans="1:25" ht="13.5" customHeight="1" x14ac:dyDescent="0.2">
      <c r="A125" s="31">
        <v>42550</v>
      </c>
      <c r="B125" s="9">
        <v>78490</v>
      </c>
      <c r="C125">
        <v>117</v>
      </c>
      <c r="D125" s="32">
        <v>2</v>
      </c>
      <c r="E125" s="8">
        <v>24</v>
      </c>
      <c r="F125" s="33">
        <v>19</v>
      </c>
      <c r="G125" s="40">
        <f t="shared" si="19"/>
        <v>0.37606837606837606</v>
      </c>
      <c r="V125" s="6"/>
      <c r="W125" s="6"/>
      <c r="X125" s="15"/>
      <c r="Y125" s="12"/>
    </row>
    <row r="126" spans="1:25" ht="13.5" customHeight="1" x14ac:dyDescent="0.2">
      <c r="A126" s="31">
        <v>42551</v>
      </c>
      <c r="B126" s="9">
        <v>78561</v>
      </c>
      <c r="C126">
        <v>84</v>
      </c>
      <c r="D126" s="32">
        <v>2</v>
      </c>
      <c r="E126" s="8">
        <v>22</v>
      </c>
      <c r="F126" s="33">
        <v>48</v>
      </c>
      <c r="G126" s="40">
        <f t="shared" si="19"/>
        <v>0.84523809523809523</v>
      </c>
      <c r="H126" s="138">
        <f>SUM(D108:D126)</f>
        <v>30</v>
      </c>
      <c r="V126" s="6"/>
      <c r="W126" s="6"/>
      <c r="X126" s="15"/>
      <c r="Y126" s="12"/>
    </row>
    <row r="127" spans="1:25" ht="13.5" customHeight="1" x14ac:dyDescent="0.2">
      <c r="A127" s="31">
        <v>42552</v>
      </c>
      <c r="B127" s="9">
        <v>78614</v>
      </c>
      <c r="C127">
        <v>119</v>
      </c>
      <c r="D127" s="32">
        <v>2.7</v>
      </c>
      <c r="E127" s="8">
        <v>30</v>
      </c>
      <c r="F127" s="33">
        <v>22</v>
      </c>
      <c r="G127" s="40">
        <f t="shared" si="19"/>
        <v>0.44537815126050423</v>
      </c>
      <c r="V127" s="6"/>
      <c r="W127" s="6"/>
      <c r="X127" s="15"/>
      <c r="Y127" s="12"/>
    </row>
    <row r="128" spans="1:25" ht="13.5" customHeight="1" x14ac:dyDescent="0.2">
      <c r="A128" s="31">
        <v>42553</v>
      </c>
      <c r="B128" s="9">
        <v>78739</v>
      </c>
      <c r="C128">
        <v>65</v>
      </c>
      <c r="D128" s="32">
        <v>0.4</v>
      </c>
      <c r="E128" s="8">
        <v>4</v>
      </c>
      <c r="F128" s="33">
        <v>121</v>
      </c>
      <c r="G128" s="40">
        <f t="shared" si="19"/>
        <v>1.9230769230769231</v>
      </c>
      <c r="V128" s="6"/>
      <c r="W128" s="6"/>
      <c r="X128" s="15"/>
      <c r="Y128" s="12"/>
    </row>
    <row r="129" spans="1:25" ht="13.5" customHeight="1" x14ac:dyDescent="0.2">
      <c r="A129" s="31">
        <v>42554</v>
      </c>
      <c r="B129" s="9">
        <v>78829</v>
      </c>
      <c r="C129">
        <v>60</v>
      </c>
      <c r="D129" s="32">
        <v>0.1</v>
      </c>
      <c r="E129" s="8">
        <v>1</v>
      </c>
      <c r="F129" s="33">
        <v>87</v>
      </c>
      <c r="G129" s="40">
        <f>(B129-B128)/C129</f>
        <v>1.5</v>
      </c>
      <c r="V129" s="6"/>
      <c r="W129" s="6"/>
      <c r="X129" s="15"/>
      <c r="Y129" s="12"/>
    </row>
    <row r="130" spans="1:25" ht="13.5" customHeight="1" x14ac:dyDescent="0.2">
      <c r="A130" s="31">
        <v>42555</v>
      </c>
      <c r="B130" s="9">
        <v>78829</v>
      </c>
      <c r="C130">
        <v>0</v>
      </c>
      <c r="D130" s="32">
        <v>0</v>
      </c>
      <c r="E130" s="8">
        <v>0</v>
      </c>
      <c r="F130" s="33">
        <v>0</v>
      </c>
      <c r="G130" s="40">
        <v>0</v>
      </c>
      <c r="V130" s="6"/>
      <c r="W130" s="6"/>
      <c r="X130" s="15"/>
      <c r="Y130" s="12"/>
    </row>
    <row r="131" spans="1:25" ht="13.5" customHeight="1" x14ac:dyDescent="0.2">
      <c r="A131" s="31">
        <v>42556</v>
      </c>
      <c r="B131" s="9">
        <v>78978</v>
      </c>
      <c r="C131">
        <v>60</v>
      </c>
      <c r="D131" s="32">
        <v>0.5</v>
      </c>
      <c r="E131" s="8">
        <v>8</v>
      </c>
      <c r="F131" s="33">
        <v>140</v>
      </c>
      <c r="G131" s="40">
        <f t="shared" si="19"/>
        <v>2.4833333333333334</v>
      </c>
      <c r="V131" s="6"/>
      <c r="W131" s="6"/>
      <c r="X131" s="15"/>
      <c r="Y131" s="12"/>
    </row>
    <row r="132" spans="1:25" ht="13.5" customHeight="1" x14ac:dyDescent="0.2">
      <c r="A132" s="31">
        <v>42557</v>
      </c>
      <c r="B132" s="9">
        <v>79027</v>
      </c>
      <c r="C132">
        <v>98</v>
      </c>
      <c r="D132" s="32">
        <v>2</v>
      </c>
      <c r="E132" s="8">
        <v>20</v>
      </c>
      <c r="F132" s="33">
        <v>28</v>
      </c>
      <c r="G132" s="40">
        <f t="shared" si="19"/>
        <v>0.5</v>
      </c>
      <c r="V132" s="6"/>
      <c r="W132" s="6"/>
      <c r="X132" s="15"/>
      <c r="Y132" s="12"/>
    </row>
    <row r="133" spans="1:25" ht="13.5" customHeight="1" x14ac:dyDescent="0.2">
      <c r="A133" s="31">
        <v>42558</v>
      </c>
      <c r="B133" s="9">
        <v>79068</v>
      </c>
      <c r="C133">
        <v>151</v>
      </c>
      <c r="D133" s="32">
        <v>2.2000000000000002</v>
      </c>
      <c r="E133" s="8">
        <v>26</v>
      </c>
      <c r="F133" s="33">
        <v>15</v>
      </c>
      <c r="G133" s="40">
        <f t="shared" si="19"/>
        <v>0.27152317880794702</v>
      </c>
      <c r="H133" s="138">
        <f>SUM(D127:D133)</f>
        <v>7.9</v>
      </c>
      <c r="V133" s="6"/>
      <c r="W133" s="6"/>
      <c r="X133" s="15"/>
      <c r="Y133" s="12"/>
    </row>
    <row r="134" spans="1:25" ht="13.5" customHeight="1" x14ac:dyDescent="0.2">
      <c r="A134" s="31">
        <v>42559</v>
      </c>
      <c r="B134" s="9">
        <v>79109</v>
      </c>
      <c r="C134">
        <v>132</v>
      </c>
      <c r="D134" s="32">
        <v>2.1</v>
      </c>
      <c r="E134" s="8">
        <v>23</v>
      </c>
      <c r="F134" s="33">
        <v>18</v>
      </c>
      <c r="G134" s="40">
        <f t="shared" si="19"/>
        <v>0.31060606060606061</v>
      </c>
      <c r="V134" s="6"/>
      <c r="W134" s="6"/>
      <c r="X134" s="15"/>
      <c r="Y134" s="12"/>
    </row>
    <row r="135" spans="1:25" ht="13.5" customHeight="1" x14ac:dyDescent="0.2">
      <c r="A135" s="31">
        <v>42560</v>
      </c>
      <c r="B135" s="9">
        <v>79163</v>
      </c>
      <c r="C135">
        <v>66</v>
      </c>
      <c r="D135" s="32">
        <v>1.1000000000000001</v>
      </c>
      <c r="E135" s="8">
        <v>10</v>
      </c>
      <c r="F135" s="33">
        <v>42</v>
      </c>
      <c r="G135" s="40">
        <f>(B135-B134)/C135</f>
        <v>0.81818181818181823</v>
      </c>
      <c r="V135" s="6"/>
      <c r="W135" s="6"/>
      <c r="X135" s="15"/>
      <c r="Y135" s="12"/>
    </row>
    <row r="136" spans="1:25" ht="13.5" customHeight="1" x14ac:dyDescent="0.2">
      <c r="A136" s="31">
        <v>42561</v>
      </c>
      <c r="B136" s="9">
        <v>79163</v>
      </c>
      <c r="C136">
        <v>0</v>
      </c>
      <c r="D136" s="32">
        <v>0</v>
      </c>
      <c r="E136" s="8">
        <v>0</v>
      </c>
      <c r="F136" s="33">
        <v>0</v>
      </c>
      <c r="G136" s="40">
        <v>0</v>
      </c>
      <c r="V136" s="6"/>
      <c r="W136" s="6"/>
      <c r="X136" s="15"/>
      <c r="Y136" s="12"/>
    </row>
    <row r="137" spans="1:25" ht="13.5" customHeight="1" x14ac:dyDescent="0.2">
      <c r="A137" s="31">
        <v>42562</v>
      </c>
      <c r="B137" s="9">
        <v>79174</v>
      </c>
      <c r="C137">
        <v>176</v>
      </c>
      <c r="D137" s="32">
        <v>1</v>
      </c>
      <c r="E137" s="8">
        <v>7</v>
      </c>
      <c r="F137" s="33">
        <v>2</v>
      </c>
      <c r="G137" s="40">
        <f t="shared" si="19"/>
        <v>6.25E-2</v>
      </c>
      <c r="V137" s="6"/>
      <c r="W137" s="6"/>
      <c r="X137" s="15"/>
      <c r="Y137" s="12"/>
    </row>
    <row r="138" spans="1:25" ht="13.5" customHeight="1" x14ac:dyDescent="0.2">
      <c r="A138" s="31">
        <v>42563</v>
      </c>
      <c r="B138" s="9">
        <v>79239</v>
      </c>
      <c r="C138">
        <v>89</v>
      </c>
      <c r="D138" s="32">
        <v>1</v>
      </c>
      <c r="E138" s="8">
        <v>28</v>
      </c>
      <c r="F138" s="33">
        <v>37</v>
      </c>
      <c r="G138" s="40">
        <f t="shared" si="19"/>
        <v>0.7303370786516854</v>
      </c>
      <c r="V138" s="6"/>
      <c r="W138" s="6"/>
      <c r="X138" s="15"/>
      <c r="Y138" s="12"/>
    </row>
    <row r="139" spans="1:25" ht="13.5" customHeight="1" x14ac:dyDescent="0.2">
      <c r="A139" s="31">
        <v>42564</v>
      </c>
      <c r="B139" s="9">
        <v>79285</v>
      </c>
      <c r="C139">
        <v>160</v>
      </c>
      <c r="D139" s="32">
        <v>2.9</v>
      </c>
      <c r="E139" s="8">
        <v>29</v>
      </c>
      <c r="F139" s="33">
        <v>16</v>
      </c>
      <c r="G139" s="40">
        <f t="shared" si="19"/>
        <v>0.28749999999999998</v>
      </c>
      <c r="V139" s="6"/>
      <c r="W139" s="6"/>
      <c r="X139" s="15"/>
      <c r="Y139" s="12"/>
    </row>
    <row r="140" spans="1:25" ht="13.5" customHeight="1" x14ac:dyDescent="0.2">
      <c r="A140" s="31">
        <v>42565</v>
      </c>
      <c r="B140" s="9">
        <v>79347</v>
      </c>
      <c r="C140">
        <v>89</v>
      </c>
      <c r="D140" s="32">
        <v>2</v>
      </c>
      <c r="E140" s="8">
        <v>25</v>
      </c>
      <c r="F140" s="33">
        <v>36</v>
      </c>
      <c r="G140" s="40">
        <f t="shared" si="19"/>
        <v>0.6966292134831461</v>
      </c>
      <c r="V140" s="6"/>
      <c r="W140" s="6"/>
      <c r="X140" s="15"/>
      <c r="Y140" s="12"/>
    </row>
    <row r="141" spans="1:25" ht="13.5" customHeight="1" x14ac:dyDescent="0.2">
      <c r="A141" s="31">
        <v>42566</v>
      </c>
      <c r="B141" s="9">
        <v>79441</v>
      </c>
      <c r="C141">
        <v>71</v>
      </c>
      <c r="D141" s="32">
        <v>1</v>
      </c>
      <c r="E141" s="8">
        <v>25</v>
      </c>
      <c r="F141" s="33">
        <v>68</v>
      </c>
      <c r="G141" s="40">
        <f t="shared" si="19"/>
        <v>1.323943661971831</v>
      </c>
      <c r="V141" s="6"/>
      <c r="W141" s="6"/>
      <c r="X141" s="15"/>
      <c r="Y141" s="12"/>
    </row>
    <row r="142" spans="1:25" ht="13.5" customHeight="1" x14ac:dyDescent="0.2">
      <c r="A142" s="31">
        <v>42567</v>
      </c>
      <c r="B142" s="9">
        <v>79495</v>
      </c>
      <c r="C142">
        <v>71</v>
      </c>
      <c r="D142" s="32">
        <v>1</v>
      </c>
      <c r="E142" s="8">
        <v>11</v>
      </c>
      <c r="F142" s="33">
        <v>43</v>
      </c>
      <c r="G142" s="40">
        <f t="shared" si="19"/>
        <v>0.76056338028169013</v>
      </c>
      <c r="V142" s="6"/>
      <c r="W142" s="6"/>
      <c r="X142" s="15"/>
      <c r="Y142" s="12"/>
    </row>
    <row r="143" spans="1:25" ht="13.5" customHeight="1" x14ac:dyDescent="0.2">
      <c r="A143" s="31">
        <v>42568</v>
      </c>
      <c r="B143" s="9">
        <v>79535</v>
      </c>
      <c r="C143">
        <v>54</v>
      </c>
      <c r="D143" s="32">
        <v>1</v>
      </c>
      <c r="E143" s="8">
        <v>10</v>
      </c>
      <c r="F143" s="33">
        <v>29</v>
      </c>
      <c r="G143" s="40">
        <f t="shared" si="19"/>
        <v>0.7407407407407407</v>
      </c>
      <c r="V143" s="6"/>
      <c r="W143" s="6"/>
      <c r="X143" s="15"/>
      <c r="Y143" s="12"/>
    </row>
    <row r="144" spans="1:25" ht="13.5" customHeight="1" x14ac:dyDescent="0.2">
      <c r="A144" s="31">
        <v>42569</v>
      </c>
      <c r="B144" s="9">
        <v>79583</v>
      </c>
      <c r="C144">
        <v>74</v>
      </c>
      <c r="D144" s="32">
        <v>1</v>
      </c>
      <c r="E144" s="8">
        <v>13</v>
      </c>
      <c r="F144" s="33">
        <v>33</v>
      </c>
      <c r="G144" s="40">
        <f>(B144-B143)/C144</f>
        <v>0.64864864864864868</v>
      </c>
      <c r="V144" s="6"/>
      <c r="W144" s="6"/>
      <c r="X144" s="15"/>
      <c r="Y144" s="12"/>
    </row>
    <row r="145" spans="1:25" ht="13.5" customHeight="1" x14ac:dyDescent="0.2">
      <c r="A145" s="31">
        <v>42570</v>
      </c>
      <c r="B145" s="9">
        <v>79625</v>
      </c>
      <c r="C145">
        <v>108</v>
      </c>
      <c r="D145" s="32">
        <v>2</v>
      </c>
      <c r="E145" s="8">
        <v>23</v>
      </c>
      <c r="F145" s="33">
        <v>18</v>
      </c>
      <c r="G145" s="40">
        <f t="shared" si="19"/>
        <v>0.3888888888888889</v>
      </c>
      <c r="V145" s="6"/>
      <c r="W145" s="6"/>
      <c r="X145" s="15"/>
      <c r="Y145" s="12"/>
    </row>
    <row r="146" spans="1:25" ht="13.5" customHeight="1" x14ac:dyDescent="0.2">
      <c r="A146" s="31">
        <v>42571</v>
      </c>
      <c r="B146" s="9">
        <v>79693</v>
      </c>
      <c r="C146">
        <v>78</v>
      </c>
      <c r="D146" s="32">
        <v>2</v>
      </c>
      <c r="E146" s="8">
        <v>19</v>
      </c>
      <c r="F146" s="33">
        <v>48</v>
      </c>
      <c r="G146" s="40">
        <f>(B146-B145)/C146</f>
        <v>0.87179487179487181</v>
      </c>
      <c r="H146" s="138">
        <f>SUM(D134:D146)</f>
        <v>18.100000000000001</v>
      </c>
      <c r="V146" s="6"/>
      <c r="W146" s="6"/>
      <c r="X146" s="15"/>
      <c r="Y146" s="12"/>
    </row>
    <row r="147" spans="1:25" ht="13.5" customHeight="1" x14ac:dyDescent="0.2">
      <c r="A147" s="31">
        <v>42572</v>
      </c>
      <c r="B147" s="9">
        <v>79750</v>
      </c>
      <c r="C147">
        <v>91</v>
      </c>
      <c r="D147" s="32">
        <v>2</v>
      </c>
      <c r="E147" s="8">
        <v>25</v>
      </c>
      <c r="F147" s="33">
        <v>31</v>
      </c>
      <c r="G147" s="40">
        <f t="shared" ref="G147:G154" si="20">(B147-B146)/C147</f>
        <v>0.62637362637362637</v>
      </c>
      <c r="V147" s="6"/>
      <c r="W147" s="6"/>
      <c r="X147" s="15"/>
      <c r="Y147" s="12"/>
    </row>
    <row r="148" spans="1:25" ht="13.5" customHeight="1" x14ac:dyDescent="0.2">
      <c r="A148" s="31">
        <v>42573</v>
      </c>
      <c r="B148" s="9">
        <v>79798</v>
      </c>
      <c r="C148">
        <v>93</v>
      </c>
      <c r="D148" s="32">
        <v>2</v>
      </c>
      <c r="E148" s="8">
        <v>25</v>
      </c>
      <c r="F148" s="33">
        <v>23</v>
      </c>
      <c r="G148" s="40">
        <f t="shared" si="20"/>
        <v>0.5161290322580645</v>
      </c>
      <c r="V148" s="6"/>
      <c r="W148" s="6"/>
      <c r="X148" s="15"/>
      <c r="Y148" s="12"/>
    </row>
    <row r="149" spans="1:25" ht="13.5" customHeight="1" x14ac:dyDescent="0.2">
      <c r="A149" s="31">
        <v>42574</v>
      </c>
      <c r="B149" s="9">
        <v>79815</v>
      </c>
      <c r="C149">
        <v>71</v>
      </c>
      <c r="D149" s="32">
        <v>1</v>
      </c>
      <c r="E149" s="8">
        <v>11</v>
      </c>
      <c r="F149" s="33">
        <v>5</v>
      </c>
      <c r="G149" s="40">
        <f t="shared" si="20"/>
        <v>0.23943661971830985</v>
      </c>
      <c r="V149" s="6"/>
      <c r="W149" s="6"/>
      <c r="X149" s="15"/>
      <c r="Y149" s="12"/>
    </row>
    <row r="150" spans="1:25" ht="13.5" customHeight="1" x14ac:dyDescent="0.2">
      <c r="A150" s="31">
        <v>42575</v>
      </c>
      <c r="B150" s="9">
        <v>79821</v>
      </c>
      <c r="C150">
        <v>999</v>
      </c>
      <c r="D150" s="32">
        <v>0.6</v>
      </c>
      <c r="E150" s="8">
        <v>6</v>
      </c>
      <c r="F150" s="33">
        <v>0</v>
      </c>
      <c r="G150" s="40">
        <f t="shared" si="20"/>
        <v>6.006006006006006E-3</v>
      </c>
      <c r="V150" s="6"/>
      <c r="W150" s="6"/>
      <c r="X150" s="15"/>
      <c r="Y150" s="12"/>
    </row>
    <row r="151" spans="1:25" ht="13.5" customHeight="1" x14ac:dyDescent="0.2">
      <c r="A151" s="31">
        <v>42576</v>
      </c>
      <c r="B151" s="9">
        <v>79829</v>
      </c>
      <c r="C151">
        <v>999</v>
      </c>
      <c r="D151" s="32">
        <v>0.7</v>
      </c>
      <c r="E151" s="8">
        <v>7</v>
      </c>
      <c r="F151" s="33">
        <v>0</v>
      </c>
      <c r="G151" s="40">
        <f t="shared" si="20"/>
        <v>8.0080080080080079E-3</v>
      </c>
      <c r="V151" s="6"/>
      <c r="W151" s="6"/>
      <c r="X151" s="15"/>
      <c r="Y151" s="12"/>
    </row>
    <row r="152" spans="1:25" ht="13.5" customHeight="1" x14ac:dyDescent="0.2">
      <c r="A152" s="31">
        <v>42577</v>
      </c>
      <c r="B152" s="9">
        <v>79883</v>
      </c>
      <c r="C152">
        <v>89</v>
      </c>
      <c r="D152" s="32">
        <v>2</v>
      </c>
      <c r="E152" s="8">
        <v>17</v>
      </c>
      <c r="F152" s="33">
        <v>36</v>
      </c>
      <c r="G152" s="40">
        <f t="shared" si="20"/>
        <v>0.6067415730337079</v>
      </c>
      <c r="V152" s="6"/>
      <c r="W152" s="6"/>
      <c r="X152" s="15"/>
      <c r="Y152" s="12"/>
    </row>
    <row r="153" spans="1:25" ht="13.5" customHeight="1" x14ac:dyDescent="0.2">
      <c r="A153" s="31">
        <v>42578</v>
      </c>
      <c r="B153" s="9">
        <v>79924</v>
      </c>
      <c r="C153">
        <v>154</v>
      </c>
      <c r="D153" s="32">
        <v>2</v>
      </c>
      <c r="E153" s="8">
        <v>28</v>
      </c>
      <c r="F153" s="33">
        <v>12</v>
      </c>
      <c r="G153" s="40">
        <f t="shared" si="20"/>
        <v>0.26623376623376621</v>
      </c>
      <c r="V153" s="6"/>
      <c r="W153" s="6"/>
      <c r="X153" s="15"/>
      <c r="Y153" s="12"/>
    </row>
    <row r="154" spans="1:25" ht="13.5" customHeight="1" x14ac:dyDescent="0.2">
      <c r="A154" s="31">
        <v>42579</v>
      </c>
      <c r="B154" s="9">
        <v>79977</v>
      </c>
      <c r="C154">
        <v>138</v>
      </c>
      <c r="D154" s="32">
        <v>2</v>
      </c>
      <c r="E154" s="8">
        <v>27</v>
      </c>
      <c r="F154" s="33">
        <v>25</v>
      </c>
      <c r="G154" s="40">
        <f t="shared" si="20"/>
        <v>0.38405797101449274</v>
      </c>
      <c r="V154" s="6"/>
      <c r="W154" s="6"/>
      <c r="X154" s="15"/>
      <c r="Y154" s="12"/>
    </row>
    <row r="155" spans="1:25" ht="13.5" customHeight="1" x14ac:dyDescent="0.2">
      <c r="A155" s="31">
        <v>42580</v>
      </c>
      <c r="B155" s="9">
        <v>80017</v>
      </c>
      <c r="C155">
        <v>153</v>
      </c>
      <c r="D155" s="32">
        <v>2</v>
      </c>
      <c r="E155" s="8">
        <v>26</v>
      </c>
      <c r="F155" s="33">
        <v>12</v>
      </c>
      <c r="G155" s="40">
        <f t="shared" ref="G155:G164" si="21">(B155-B154)/C155</f>
        <v>0.26143790849673204</v>
      </c>
      <c r="V155" s="6"/>
      <c r="W155" s="6"/>
      <c r="X155" s="15"/>
      <c r="Y155" s="12"/>
    </row>
    <row r="156" spans="1:25" ht="13.5" customHeight="1" x14ac:dyDescent="0.2">
      <c r="A156" s="31">
        <v>42581</v>
      </c>
      <c r="B156" s="9">
        <v>80065</v>
      </c>
      <c r="C156">
        <v>50</v>
      </c>
      <c r="D156" s="32">
        <v>1</v>
      </c>
      <c r="E156" s="8">
        <v>5</v>
      </c>
      <c r="F156" s="33">
        <v>43</v>
      </c>
      <c r="G156" s="40">
        <f t="shared" si="21"/>
        <v>0.96</v>
      </c>
      <c r="V156" s="6"/>
      <c r="W156" s="6"/>
      <c r="X156" s="15"/>
      <c r="Y156" s="12"/>
    </row>
    <row r="157" spans="1:25" ht="13.5" customHeight="1" x14ac:dyDescent="0.2">
      <c r="A157" s="31">
        <v>42582</v>
      </c>
      <c r="B157" s="9">
        <v>80074</v>
      </c>
      <c r="C157">
        <v>999</v>
      </c>
      <c r="D157" s="32">
        <v>0.8</v>
      </c>
      <c r="E157" s="8">
        <v>8</v>
      </c>
      <c r="F157" s="33">
        <v>0</v>
      </c>
      <c r="G157" s="40">
        <f t="shared" si="21"/>
        <v>9.0090090090090089E-3</v>
      </c>
      <c r="V157" s="6"/>
      <c r="W157" s="6"/>
      <c r="X157" s="15"/>
      <c r="Y157" s="12"/>
    </row>
    <row r="158" spans="1:25" ht="13.5" customHeight="1" x14ac:dyDescent="0.2">
      <c r="A158" s="31">
        <v>42583</v>
      </c>
      <c r="B158" s="9">
        <v>80123</v>
      </c>
      <c r="C158">
        <v>105</v>
      </c>
      <c r="D158" s="32">
        <v>2</v>
      </c>
      <c r="E158" s="8">
        <v>22</v>
      </c>
      <c r="F158" s="33">
        <v>25</v>
      </c>
      <c r="G158" s="40">
        <f t="shared" si="21"/>
        <v>0.46666666666666667</v>
      </c>
      <c r="V158" s="6"/>
      <c r="W158" s="6"/>
      <c r="X158" s="15"/>
      <c r="Y158" s="12"/>
    </row>
    <row r="159" spans="1:25" ht="13.5" customHeight="1" x14ac:dyDescent="0.2">
      <c r="A159" s="31">
        <v>42584</v>
      </c>
      <c r="B159" s="9">
        <v>80193</v>
      </c>
      <c r="C159">
        <v>85</v>
      </c>
      <c r="D159" s="32">
        <v>2</v>
      </c>
      <c r="E159" s="8">
        <v>24</v>
      </c>
      <c r="F159" s="33">
        <v>46</v>
      </c>
      <c r="G159" s="40">
        <f t="shared" si="21"/>
        <v>0.82352941176470584</v>
      </c>
      <c r="V159" s="6"/>
      <c r="W159" s="6"/>
      <c r="X159" s="15"/>
      <c r="Y159" s="12"/>
    </row>
    <row r="160" spans="1:25" ht="13.5" customHeight="1" x14ac:dyDescent="0.2">
      <c r="A160" s="31">
        <v>42585</v>
      </c>
      <c r="B160" s="9">
        <v>80201</v>
      </c>
      <c r="C160">
        <v>999</v>
      </c>
      <c r="D160" s="32">
        <v>0.7</v>
      </c>
      <c r="E160" s="8">
        <v>7</v>
      </c>
      <c r="F160" s="33">
        <v>0</v>
      </c>
      <c r="G160" s="40">
        <f t="shared" si="21"/>
        <v>8.0080080080080079E-3</v>
      </c>
      <c r="V160" s="6"/>
      <c r="W160" s="6"/>
      <c r="X160" s="15"/>
      <c r="Y160" s="12"/>
    </row>
    <row r="161" spans="1:25" ht="13.5" customHeight="1" x14ac:dyDescent="0.2">
      <c r="A161" s="31">
        <v>42586</v>
      </c>
      <c r="B161" s="9">
        <v>80260</v>
      </c>
      <c r="C161">
        <v>108</v>
      </c>
      <c r="D161" s="32">
        <v>2.6</v>
      </c>
      <c r="E161" s="8">
        <v>21</v>
      </c>
      <c r="F161" s="33">
        <v>37</v>
      </c>
      <c r="G161" s="40">
        <f t="shared" si="21"/>
        <v>0.54629629629629628</v>
      </c>
      <c r="V161" s="6"/>
      <c r="W161" s="6"/>
      <c r="X161" s="15"/>
      <c r="Y161" s="12"/>
    </row>
    <row r="162" spans="1:25" ht="13.5" customHeight="1" x14ac:dyDescent="0.2">
      <c r="A162" s="31">
        <v>42587</v>
      </c>
      <c r="B162" s="9">
        <v>80320</v>
      </c>
      <c r="C162">
        <v>91</v>
      </c>
      <c r="D162" s="32">
        <v>2</v>
      </c>
      <c r="E162" s="8">
        <v>23</v>
      </c>
      <c r="F162" s="33">
        <v>37</v>
      </c>
      <c r="G162" s="40">
        <f t="shared" si="21"/>
        <v>0.65934065934065933</v>
      </c>
      <c r="V162" s="6"/>
      <c r="W162" s="6"/>
      <c r="X162" s="15"/>
      <c r="Y162" s="12"/>
    </row>
    <row r="163" spans="1:25" ht="13.5" customHeight="1" x14ac:dyDescent="0.2">
      <c r="A163" s="31">
        <v>42588</v>
      </c>
      <c r="B163" s="9">
        <v>80331</v>
      </c>
      <c r="C163">
        <v>288</v>
      </c>
      <c r="D163" s="32">
        <v>0.9</v>
      </c>
      <c r="E163" s="8">
        <v>9</v>
      </c>
      <c r="F163" s="33">
        <v>1</v>
      </c>
      <c r="G163" s="40">
        <f t="shared" si="21"/>
        <v>3.8194444444444448E-2</v>
      </c>
      <c r="V163" s="6"/>
      <c r="W163" s="6"/>
      <c r="X163" s="15"/>
      <c r="Y163" s="12"/>
    </row>
    <row r="164" spans="1:25" ht="13.5" customHeight="1" x14ac:dyDescent="0.2">
      <c r="A164" s="31">
        <v>42589</v>
      </c>
      <c r="B164" s="9">
        <v>80427</v>
      </c>
      <c r="C164">
        <v>67</v>
      </c>
      <c r="D164" s="32">
        <v>1.5</v>
      </c>
      <c r="E164" s="8">
        <v>6</v>
      </c>
      <c r="F164" s="33">
        <v>89</v>
      </c>
      <c r="G164" s="40">
        <f t="shared" si="21"/>
        <v>1.4328358208955223</v>
      </c>
      <c r="H164" s="138">
        <f>SUM(D147:D164)</f>
        <v>27.8</v>
      </c>
      <c r="V164" s="6"/>
      <c r="W164" s="6"/>
      <c r="X164" s="15"/>
      <c r="Y164" s="12"/>
    </row>
    <row r="165" spans="1:25" ht="13.5" customHeight="1" x14ac:dyDescent="0.2">
      <c r="A165" s="31">
        <v>42590</v>
      </c>
      <c r="B165" s="9">
        <v>80489</v>
      </c>
      <c r="C165">
        <v>95</v>
      </c>
      <c r="D165" s="32">
        <v>2</v>
      </c>
      <c r="E165" s="8">
        <v>27</v>
      </c>
      <c r="F165" s="33">
        <v>34</v>
      </c>
      <c r="G165" s="40">
        <f t="shared" ref="G165:G173" si="22">(B165-B164)/C165</f>
        <v>0.65263157894736845</v>
      </c>
      <c r="V165" s="6"/>
      <c r="W165" s="6"/>
      <c r="X165" s="15"/>
      <c r="Y165" s="12"/>
    </row>
    <row r="166" spans="1:25" ht="13.5" customHeight="1" x14ac:dyDescent="0.2">
      <c r="A166" s="31">
        <v>42591</v>
      </c>
      <c r="B166" s="9">
        <v>80534</v>
      </c>
      <c r="C166">
        <v>105</v>
      </c>
      <c r="D166" s="32">
        <v>2.1</v>
      </c>
      <c r="E166" s="8">
        <v>20</v>
      </c>
      <c r="F166" s="33">
        <v>25</v>
      </c>
      <c r="G166" s="40">
        <f t="shared" si="22"/>
        <v>0.42857142857142855</v>
      </c>
      <c r="V166" s="6"/>
      <c r="W166" s="6"/>
      <c r="X166" s="15"/>
      <c r="Y166" s="12"/>
    </row>
    <row r="167" spans="1:25" ht="13.5" customHeight="1" x14ac:dyDescent="0.2">
      <c r="A167" s="31">
        <v>42592</v>
      </c>
      <c r="B167" s="9">
        <v>80576</v>
      </c>
      <c r="C167">
        <v>106</v>
      </c>
      <c r="D167" s="32">
        <v>2</v>
      </c>
      <c r="E167" s="8">
        <v>20</v>
      </c>
      <c r="F167" s="33">
        <v>21</v>
      </c>
      <c r="G167" s="40">
        <f t="shared" si="22"/>
        <v>0.39622641509433965</v>
      </c>
      <c r="V167" s="6"/>
      <c r="W167" s="6"/>
      <c r="X167" s="15"/>
      <c r="Y167" s="12"/>
    </row>
    <row r="168" spans="1:25" ht="13.5" customHeight="1" x14ac:dyDescent="0.2">
      <c r="A168" s="31">
        <v>42593</v>
      </c>
      <c r="B168" s="9">
        <v>80591</v>
      </c>
      <c r="C168">
        <v>315</v>
      </c>
      <c r="D168" s="32">
        <v>1</v>
      </c>
      <c r="E168" s="8">
        <v>1</v>
      </c>
      <c r="F168" s="33">
        <v>3</v>
      </c>
      <c r="G168" s="40">
        <f t="shared" si="22"/>
        <v>4.7619047619047616E-2</v>
      </c>
      <c r="V168" s="6"/>
      <c r="W168" s="6"/>
      <c r="X168" s="15"/>
      <c r="Y168" s="12"/>
    </row>
    <row r="169" spans="1:25" ht="13.5" customHeight="1" x14ac:dyDescent="0.2">
      <c r="A169" s="31">
        <v>42594</v>
      </c>
      <c r="B169" s="9">
        <v>80630</v>
      </c>
      <c r="C169">
        <v>130</v>
      </c>
      <c r="D169" s="32">
        <v>2.1</v>
      </c>
      <c r="E169" s="8">
        <v>21</v>
      </c>
      <c r="F169" s="33">
        <v>16</v>
      </c>
      <c r="G169" s="40">
        <f t="shared" si="22"/>
        <v>0.3</v>
      </c>
      <c r="V169" s="6"/>
      <c r="W169" s="6"/>
      <c r="X169" s="15"/>
      <c r="Y169" s="12"/>
    </row>
    <row r="170" spans="1:25" ht="13.5" customHeight="1" x14ac:dyDescent="0.2">
      <c r="A170" s="31">
        <v>42595</v>
      </c>
      <c r="B170" s="9">
        <v>80681</v>
      </c>
      <c r="C170">
        <v>88</v>
      </c>
      <c r="D170" s="32">
        <v>1.6</v>
      </c>
      <c r="E170" s="8">
        <v>20</v>
      </c>
      <c r="F170" s="33">
        <v>30</v>
      </c>
      <c r="G170" s="40">
        <f t="shared" si="22"/>
        <v>0.57954545454545459</v>
      </c>
      <c r="V170" s="6"/>
      <c r="W170" s="6"/>
      <c r="X170" s="15"/>
      <c r="Y170" s="12"/>
    </row>
    <row r="171" spans="1:25" ht="13.5" customHeight="1" x14ac:dyDescent="0.2">
      <c r="A171" s="31">
        <v>42596</v>
      </c>
      <c r="B171" s="9">
        <v>80690</v>
      </c>
      <c r="C171">
        <v>313</v>
      </c>
      <c r="D171" s="32">
        <v>0.7</v>
      </c>
      <c r="E171" s="8">
        <v>6</v>
      </c>
      <c r="F171" s="33">
        <v>1</v>
      </c>
      <c r="G171" s="40">
        <f t="shared" si="22"/>
        <v>2.8753993610223641E-2</v>
      </c>
      <c r="V171" s="6"/>
      <c r="W171" s="6"/>
      <c r="X171" s="15"/>
      <c r="Y171" s="12"/>
    </row>
    <row r="172" spans="1:25" ht="13.5" customHeight="1" x14ac:dyDescent="0.2">
      <c r="A172" s="31">
        <v>42597</v>
      </c>
      <c r="B172" s="9">
        <v>80738</v>
      </c>
      <c r="C172">
        <v>79</v>
      </c>
      <c r="D172" s="32">
        <v>1</v>
      </c>
      <c r="E172" s="8">
        <v>10</v>
      </c>
      <c r="F172" s="33">
        <v>36</v>
      </c>
      <c r="G172" s="40">
        <f t="shared" si="22"/>
        <v>0.60759493670886078</v>
      </c>
      <c r="V172" s="6"/>
      <c r="W172" s="6"/>
      <c r="X172" s="15"/>
      <c r="Y172" s="12"/>
    </row>
    <row r="173" spans="1:25" ht="13.5" customHeight="1" x14ac:dyDescent="0.2">
      <c r="A173" s="31">
        <v>42598</v>
      </c>
      <c r="B173" s="9">
        <v>80785</v>
      </c>
      <c r="C173">
        <v>89</v>
      </c>
      <c r="D173" s="32">
        <v>1</v>
      </c>
      <c r="E173" s="8">
        <v>22</v>
      </c>
      <c r="F173" s="33">
        <v>24</v>
      </c>
      <c r="G173" s="40">
        <f t="shared" si="22"/>
        <v>0.5280898876404494</v>
      </c>
      <c r="V173" s="6"/>
      <c r="W173" s="6"/>
      <c r="X173" s="15"/>
      <c r="Y173" s="12"/>
    </row>
    <row r="174" spans="1:25" ht="13.5" customHeight="1" x14ac:dyDescent="0.2">
      <c r="A174" s="31">
        <v>42599</v>
      </c>
      <c r="B174" s="9">
        <v>80797</v>
      </c>
      <c r="C174">
        <v>999</v>
      </c>
      <c r="D174" s="32">
        <v>1.2</v>
      </c>
      <c r="E174" s="8">
        <v>12</v>
      </c>
      <c r="F174" s="33">
        <v>0</v>
      </c>
      <c r="G174" s="40">
        <f t="shared" ref="G174:G179" si="23">(B174-B173)/C174</f>
        <v>1.2012012012012012E-2</v>
      </c>
      <c r="V174" s="6"/>
      <c r="W174" s="6"/>
      <c r="X174" s="15"/>
      <c r="Y174" s="12"/>
    </row>
    <row r="175" spans="1:25" ht="13.5" customHeight="1" x14ac:dyDescent="0.2">
      <c r="A175" s="31">
        <v>42600</v>
      </c>
      <c r="B175" s="9">
        <v>80842</v>
      </c>
      <c r="C175">
        <v>127</v>
      </c>
      <c r="D175" s="32">
        <v>2</v>
      </c>
      <c r="E175" s="8">
        <v>26</v>
      </c>
      <c r="F175" s="33">
        <v>18</v>
      </c>
      <c r="G175" s="40">
        <f t="shared" si="23"/>
        <v>0.3543307086614173</v>
      </c>
      <c r="V175" s="6"/>
      <c r="W175" s="6"/>
      <c r="X175" s="15"/>
      <c r="Y175" s="12"/>
    </row>
    <row r="176" spans="1:25" ht="13.5" customHeight="1" x14ac:dyDescent="0.2">
      <c r="A176" s="31">
        <v>42601</v>
      </c>
      <c r="B176" s="9">
        <v>80916</v>
      </c>
      <c r="C176">
        <v>79</v>
      </c>
      <c r="D176" s="32">
        <v>2</v>
      </c>
      <c r="E176" s="8">
        <v>14</v>
      </c>
      <c r="F176" s="33">
        <v>58</v>
      </c>
      <c r="G176" s="40">
        <f t="shared" si="23"/>
        <v>0.93670886075949367</v>
      </c>
      <c r="V176" s="6"/>
      <c r="W176" s="6"/>
      <c r="X176" s="15"/>
      <c r="Y176" s="12"/>
    </row>
    <row r="177" spans="1:58" ht="13.5" customHeight="1" x14ac:dyDescent="0.2">
      <c r="A177" s="31">
        <v>42602</v>
      </c>
      <c r="B177" s="9">
        <v>80941</v>
      </c>
      <c r="C177">
        <v>84</v>
      </c>
      <c r="D177" s="32">
        <v>1</v>
      </c>
      <c r="E177" s="8">
        <v>12</v>
      </c>
      <c r="F177" s="33">
        <v>13</v>
      </c>
      <c r="G177" s="40">
        <f t="shared" si="23"/>
        <v>0.29761904761904762</v>
      </c>
      <c r="V177" s="6"/>
      <c r="W177" s="6"/>
      <c r="X177" s="15"/>
      <c r="Y177" s="12"/>
    </row>
    <row r="178" spans="1:58" ht="13.5" customHeight="1" x14ac:dyDescent="0.2">
      <c r="A178" s="31">
        <v>42603</v>
      </c>
      <c r="B178" s="9">
        <v>80952</v>
      </c>
      <c r="C178">
        <v>334</v>
      </c>
      <c r="D178" s="32">
        <v>1</v>
      </c>
      <c r="E178" s="8">
        <v>9</v>
      </c>
      <c r="F178" s="33">
        <v>1</v>
      </c>
      <c r="G178" s="40">
        <f t="shared" si="23"/>
        <v>3.2934131736526949E-2</v>
      </c>
      <c r="V178" s="6"/>
      <c r="W178" s="6"/>
      <c r="X178" s="15"/>
      <c r="Y178" s="12"/>
    </row>
    <row r="179" spans="1:58" ht="13.5" customHeight="1" x14ac:dyDescent="0.2">
      <c r="A179" s="31">
        <v>42604</v>
      </c>
      <c r="B179" s="9">
        <v>80968</v>
      </c>
      <c r="C179">
        <v>999</v>
      </c>
      <c r="D179" s="32">
        <v>1.6</v>
      </c>
      <c r="E179" s="8">
        <v>15</v>
      </c>
      <c r="F179" s="33">
        <v>0</v>
      </c>
      <c r="G179" s="40">
        <f t="shared" si="23"/>
        <v>1.6016016016016016E-2</v>
      </c>
      <c r="V179" s="6"/>
      <c r="W179" s="6"/>
      <c r="X179" s="15"/>
      <c r="Y179" s="12"/>
    </row>
    <row r="180" spans="1:58" ht="13.5" customHeight="1" x14ac:dyDescent="0.2">
      <c r="A180" s="31">
        <v>42605</v>
      </c>
      <c r="B180" s="9">
        <v>80968</v>
      </c>
      <c r="C180">
        <v>0</v>
      </c>
      <c r="D180" s="32">
        <v>0</v>
      </c>
      <c r="E180" s="8">
        <v>0</v>
      </c>
      <c r="F180" s="33">
        <v>0</v>
      </c>
      <c r="G180" s="40">
        <v>0</v>
      </c>
      <c r="V180" s="6"/>
      <c r="W180" s="6"/>
      <c r="X180" s="15"/>
      <c r="Y180" s="12"/>
    </row>
    <row r="181" spans="1:58" ht="13.5" customHeight="1" x14ac:dyDescent="0.2">
      <c r="A181" s="31">
        <v>42606</v>
      </c>
      <c r="B181" s="9">
        <v>81061</v>
      </c>
      <c r="C181">
        <v>66</v>
      </c>
      <c r="D181" s="32">
        <v>1</v>
      </c>
      <c r="E181" s="8">
        <v>13</v>
      </c>
      <c r="F181" s="33">
        <v>79</v>
      </c>
      <c r="G181" s="40">
        <f t="shared" ref="G181:G194" si="24">(B181-B180)/C181</f>
        <v>1.4090909090909092</v>
      </c>
      <c r="V181" s="6"/>
      <c r="W181" s="6"/>
      <c r="X181" s="15"/>
      <c r="Y181" s="12"/>
    </row>
    <row r="182" spans="1:58" ht="13.5" customHeight="1" x14ac:dyDescent="0.2">
      <c r="A182" s="31">
        <v>42607</v>
      </c>
      <c r="B182" s="9">
        <v>81114</v>
      </c>
      <c r="C182">
        <v>75</v>
      </c>
      <c r="D182" s="32">
        <v>1</v>
      </c>
      <c r="E182" s="8">
        <v>7</v>
      </c>
      <c r="F182" s="33">
        <v>45</v>
      </c>
      <c r="G182" s="40">
        <f t="shared" si="24"/>
        <v>0.70666666666666667</v>
      </c>
      <c r="V182" s="6"/>
      <c r="W182" s="6"/>
      <c r="X182" s="15"/>
      <c r="Y182" s="12"/>
    </row>
    <row r="183" spans="1:58" ht="13.5" customHeight="1" x14ac:dyDescent="0.2">
      <c r="A183" s="31">
        <v>42608</v>
      </c>
      <c r="B183" s="9">
        <v>81131</v>
      </c>
      <c r="C183">
        <v>150</v>
      </c>
      <c r="D183" s="32">
        <v>1</v>
      </c>
      <c r="E183" s="8">
        <v>12</v>
      </c>
      <c r="F183" s="33">
        <v>4</v>
      </c>
      <c r="G183" s="40">
        <f t="shared" si="24"/>
        <v>0.11333333333333333</v>
      </c>
      <c r="V183" s="6"/>
      <c r="W183" s="6"/>
      <c r="X183" s="15"/>
      <c r="Y183" s="12"/>
    </row>
    <row r="184" spans="1:58" ht="13.5" customHeight="1" x14ac:dyDescent="0.2">
      <c r="A184" s="31">
        <v>42609</v>
      </c>
      <c r="B184" s="9">
        <v>81143</v>
      </c>
      <c r="C184">
        <v>214</v>
      </c>
      <c r="D184" s="32">
        <v>1.1000000000000001</v>
      </c>
      <c r="E184" s="8">
        <v>10</v>
      </c>
      <c r="F184" s="33">
        <v>1</v>
      </c>
      <c r="G184" s="40">
        <f t="shared" si="24"/>
        <v>5.6074766355140186E-2</v>
      </c>
      <c r="V184" s="6"/>
      <c r="W184" s="6"/>
      <c r="X184" s="15"/>
      <c r="Y184" s="12"/>
    </row>
    <row r="185" spans="1:58" ht="13.5" customHeight="1" x14ac:dyDescent="0.2">
      <c r="A185" s="31">
        <v>42610</v>
      </c>
      <c r="B185" s="9">
        <v>81144</v>
      </c>
      <c r="C185">
        <v>999</v>
      </c>
      <c r="D185" s="32">
        <v>0.2</v>
      </c>
      <c r="E185" s="8">
        <v>1</v>
      </c>
      <c r="F185" s="33">
        <v>0</v>
      </c>
      <c r="G185" s="40">
        <v>0</v>
      </c>
      <c r="V185" s="6"/>
      <c r="W185" s="6"/>
      <c r="X185" s="15"/>
      <c r="Y185" s="12"/>
    </row>
    <row r="186" spans="1:58" ht="13.5" customHeight="1" x14ac:dyDescent="0.2">
      <c r="A186" s="31">
        <v>42611</v>
      </c>
      <c r="B186" s="9">
        <v>81192</v>
      </c>
      <c r="C186">
        <v>104</v>
      </c>
      <c r="D186" s="32">
        <v>2</v>
      </c>
      <c r="E186" s="8">
        <v>20</v>
      </c>
      <c r="F186" s="33">
        <v>26</v>
      </c>
      <c r="G186" s="40">
        <f t="shared" si="24"/>
        <v>0.46153846153846156</v>
      </c>
      <c r="V186" s="6"/>
      <c r="W186" s="6"/>
      <c r="X186" s="15"/>
      <c r="Y186" s="12"/>
    </row>
    <row r="187" spans="1:58" ht="13.5" customHeight="1" x14ac:dyDescent="0.2">
      <c r="A187" s="31">
        <v>42612</v>
      </c>
      <c r="B187" s="9">
        <v>81193</v>
      </c>
      <c r="C187">
        <v>999</v>
      </c>
      <c r="D187" s="32">
        <v>0.1</v>
      </c>
      <c r="E187" s="8">
        <v>1</v>
      </c>
      <c r="F187" s="33">
        <v>0</v>
      </c>
      <c r="G187" s="40">
        <v>0</v>
      </c>
      <c r="H187" s="138">
        <f>SUM(D165:D187)</f>
        <v>28.7</v>
      </c>
      <c r="V187" s="6"/>
      <c r="W187" s="6"/>
      <c r="X187" s="15"/>
      <c r="Y187" s="12"/>
    </row>
    <row r="188" spans="1:58" ht="13.5" customHeight="1" x14ac:dyDescent="0.2">
      <c r="A188" s="31">
        <v>42613</v>
      </c>
      <c r="B188" s="9">
        <v>81253</v>
      </c>
      <c r="C188">
        <v>115</v>
      </c>
      <c r="D188" s="32">
        <v>1.8</v>
      </c>
      <c r="E188" s="8">
        <v>23</v>
      </c>
      <c r="F188" s="33">
        <v>35</v>
      </c>
      <c r="G188" s="40">
        <f>(B188-B187)/C188</f>
        <v>0.52173913043478259</v>
      </c>
      <c r="V188" s="6"/>
      <c r="W188" s="6"/>
      <c r="X188" s="15"/>
      <c r="Y188" s="12"/>
    </row>
    <row r="189" spans="1:58" ht="13.5" customHeight="1" x14ac:dyDescent="0.2">
      <c r="A189" s="31">
        <v>42614</v>
      </c>
      <c r="B189" s="9">
        <v>81314</v>
      </c>
      <c r="C189">
        <v>97</v>
      </c>
      <c r="D189" s="32">
        <v>2.2999999999999998</v>
      </c>
      <c r="E189" s="8">
        <v>27</v>
      </c>
      <c r="F189" s="33">
        <v>33</v>
      </c>
      <c r="G189" s="40">
        <f t="shared" si="24"/>
        <v>0.62886597938144329</v>
      </c>
      <c r="V189" s="6"/>
      <c r="W189" s="6"/>
      <c r="X189" s="15"/>
      <c r="Y189" s="12"/>
    </row>
    <row r="190" spans="1:58" ht="13.5" customHeight="1" x14ac:dyDescent="0.2">
      <c r="A190" s="31">
        <v>42615</v>
      </c>
      <c r="B190" s="9">
        <v>81362</v>
      </c>
      <c r="C190">
        <v>77</v>
      </c>
      <c r="D190" s="32">
        <v>1</v>
      </c>
      <c r="E190" s="8">
        <v>11</v>
      </c>
      <c r="F190" s="33">
        <v>36</v>
      </c>
      <c r="G190" s="40">
        <f t="shared" si="24"/>
        <v>0.62337662337662336</v>
      </c>
      <c r="V190" s="6"/>
      <c r="W190" s="6"/>
      <c r="X190" s="15"/>
      <c r="Y190" s="12"/>
    </row>
    <row r="191" spans="1:58" ht="13.5" customHeight="1" x14ac:dyDescent="0.2">
      <c r="A191" s="31">
        <v>42616</v>
      </c>
      <c r="B191" s="9">
        <v>81374</v>
      </c>
      <c r="C191">
        <v>154</v>
      </c>
      <c r="D191" s="32">
        <v>0.9</v>
      </c>
      <c r="E191" s="8">
        <v>9</v>
      </c>
      <c r="F191" s="33">
        <v>2</v>
      </c>
      <c r="G191" s="40">
        <f t="shared" si="24"/>
        <v>7.792207792207792E-2</v>
      </c>
      <c r="V191" s="6"/>
      <c r="W191" s="6"/>
      <c r="X191" s="15"/>
      <c r="Y191" s="12"/>
    </row>
    <row r="192" spans="1:58" ht="13.5" customHeight="1" x14ac:dyDescent="0.2">
      <c r="A192" s="31">
        <v>42617</v>
      </c>
      <c r="B192" s="9">
        <v>81384</v>
      </c>
      <c r="C192">
        <v>999</v>
      </c>
      <c r="D192" s="32">
        <v>0.9</v>
      </c>
      <c r="E192" s="8">
        <v>10</v>
      </c>
      <c r="F192" s="33">
        <v>0</v>
      </c>
      <c r="G192" s="40">
        <f t="shared" si="24"/>
        <v>1.001001001001001E-2</v>
      </c>
      <c r="V192" s="6"/>
      <c r="W192" s="6"/>
      <c r="X192" s="15"/>
      <c r="Y192" s="12"/>
      <c r="AW192" s="56"/>
      <c r="AX192" s="57"/>
      <c r="AY192" s="57"/>
      <c r="AZ192" s="57"/>
      <c r="BA192" s="57"/>
      <c r="BB192" s="57"/>
      <c r="BC192" s="57"/>
      <c r="BD192" s="57"/>
      <c r="BE192" s="57"/>
      <c r="BF192" s="56"/>
    </row>
    <row r="193" spans="1:58" ht="13.5" customHeight="1" x14ac:dyDescent="0.2">
      <c r="A193" s="31">
        <v>42618</v>
      </c>
      <c r="B193" s="9">
        <v>81406</v>
      </c>
      <c r="C193">
        <v>91</v>
      </c>
      <c r="D193" s="32">
        <v>1</v>
      </c>
      <c r="E193" s="8">
        <v>10</v>
      </c>
      <c r="F193" s="33">
        <v>10</v>
      </c>
      <c r="G193" s="40">
        <f t="shared" si="24"/>
        <v>0.24175824175824176</v>
      </c>
      <c r="V193" s="6"/>
      <c r="W193" s="6"/>
      <c r="X193" s="15"/>
      <c r="Y193" s="12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</row>
    <row r="194" spans="1:58" ht="13.5" customHeight="1" x14ac:dyDescent="0.2">
      <c r="A194" s="31">
        <v>42619</v>
      </c>
      <c r="B194" s="9">
        <v>81488</v>
      </c>
      <c r="C194">
        <v>83</v>
      </c>
      <c r="D194" s="32">
        <v>2</v>
      </c>
      <c r="E194" s="8">
        <v>27</v>
      </c>
      <c r="F194" s="33">
        <v>53</v>
      </c>
      <c r="G194" s="40">
        <f t="shared" si="24"/>
        <v>0.98795180722891562</v>
      </c>
      <c r="V194" s="6"/>
      <c r="W194" s="6"/>
      <c r="X194" s="15"/>
      <c r="Y194" s="12"/>
    </row>
    <row r="195" spans="1:58" ht="13.5" customHeight="1" x14ac:dyDescent="0.2">
      <c r="A195" s="31">
        <v>42620</v>
      </c>
      <c r="B195" s="9">
        <v>81488</v>
      </c>
      <c r="C195">
        <v>0</v>
      </c>
      <c r="D195" s="32">
        <v>0</v>
      </c>
      <c r="E195" s="8">
        <v>0</v>
      </c>
      <c r="F195" s="33">
        <v>0</v>
      </c>
      <c r="G195" s="40">
        <v>0</v>
      </c>
      <c r="V195" s="6"/>
      <c r="W195" s="6"/>
      <c r="X195" s="15"/>
      <c r="Y195" s="12"/>
    </row>
    <row r="196" spans="1:58" ht="13.5" customHeight="1" x14ac:dyDescent="0.2">
      <c r="A196" s="31">
        <v>42621</v>
      </c>
      <c r="B196" s="9">
        <v>81530</v>
      </c>
      <c r="C196">
        <v>128</v>
      </c>
      <c r="D196" s="32">
        <v>2</v>
      </c>
      <c r="E196" s="8">
        <v>25</v>
      </c>
      <c r="F196" s="33">
        <v>16</v>
      </c>
      <c r="G196" s="40">
        <f t="shared" ref="G196" si="25">(B196-B195)/C196</f>
        <v>0.328125</v>
      </c>
      <c r="V196" s="6"/>
      <c r="W196" s="6"/>
      <c r="X196" s="15"/>
      <c r="Y196" s="12"/>
    </row>
    <row r="197" spans="1:58" ht="13.5" customHeight="1" x14ac:dyDescent="0.2">
      <c r="A197" s="31">
        <v>42622</v>
      </c>
      <c r="B197" s="9">
        <v>81530</v>
      </c>
      <c r="C197">
        <v>0</v>
      </c>
      <c r="D197" s="32">
        <v>0</v>
      </c>
      <c r="E197" s="8">
        <v>0</v>
      </c>
      <c r="F197" s="33">
        <v>0</v>
      </c>
      <c r="G197" s="40">
        <v>0</v>
      </c>
      <c r="V197" s="6"/>
      <c r="W197" s="6"/>
      <c r="X197" s="15"/>
      <c r="Y197" s="12"/>
    </row>
    <row r="198" spans="1:58" ht="13.5" customHeight="1" x14ac:dyDescent="0.2">
      <c r="A198" s="31">
        <v>42623</v>
      </c>
      <c r="B198" s="9">
        <v>81717</v>
      </c>
      <c r="C198">
        <v>61</v>
      </c>
      <c r="D198" s="32">
        <v>1</v>
      </c>
      <c r="E198" s="8">
        <v>13</v>
      </c>
      <c r="F198" s="33">
        <v>173</v>
      </c>
      <c r="G198" s="40">
        <f t="shared" ref="G198:G201" si="26">(B198-B197)/C198</f>
        <v>3.0655737704918034</v>
      </c>
      <c r="V198" s="6"/>
      <c r="W198" s="6"/>
      <c r="X198"/>
      <c r="Y198"/>
    </row>
    <row r="199" spans="1:58" ht="13.5" customHeight="1" x14ac:dyDescent="0.2">
      <c r="A199" s="31">
        <v>42624</v>
      </c>
      <c r="B199" s="9">
        <v>81742</v>
      </c>
      <c r="C199">
        <v>236</v>
      </c>
      <c r="D199" s="32">
        <v>2</v>
      </c>
      <c r="E199" s="8">
        <v>21</v>
      </c>
      <c r="F199" s="33">
        <v>4</v>
      </c>
      <c r="G199" s="40">
        <f t="shared" si="26"/>
        <v>0.1059322033898305</v>
      </c>
      <c r="I199" s="174">
        <f>B199-B15</f>
        <v>8819</v>
      </c>
      <c r="V199" s="6"/>
      <c r="W199" s="6"/>
      <c r="X199"/>
      <c r="Y199"/>
    </row>
    <row r="200" spans="1:58" ht="13.5" customHeight="1" x14ac:dyDescent="0.2">
      <c r="A200" s="31">
        <v>42625</v>
      </c>
      <c r="B200" s="9">
        <v>81795</v>
      </c>
      <c r="C200">
        <v>97</v>
      </c>
      <c r="D200" s="32">
        <v>2</v>
      </c>
      <c r="E200" s="8">
        <v>28</v>
      </c>
      <c r="F200" s="33">
        <v>24</v>
      </c>
      <c r="G200" s="40">
        <f t="shared" si="26"/>
        <v>0.54639175257731953</v>
      </c>
      <c r="V200" s="13"/>
      <c r="W200" s="12"/>
      <c r="X200"/>
      <c r="Y200"/>
    </row>
    <row r="201" spans="1:58" ht="13.5" customHeight="1" x14ac:dyDescent="0.2">
      <c r="A201" s="31">
        <v>42626</v>
      </c>
      <c r="B201" s="9">
        <v>81848</v>
      </c>
      <c r="C201">
        <v>111</v>
      </c>
      <c r="D201" s="32">
        <v>2.2999999999999998</v>
      </c>
      <c r="E201" s="8">
        <v>24</v>
      </c>
      <c r="F201" s="33">
        <v>28</v>
      </c>
      <c r="G201" s="40">
        <f t="shared" si="26"/>
        <v>0.47747747747747749</v>
      </c>
      <c r="H201" s="138">
        <f>SUM(D188:D201)</f>
        <v>19.2</v>
      </c>
      <c r="V201" s="13"/>
      <c r="W201" s="12"/>
      <c r="X201"/>
      <c r="Y201"/>
    </row>
    <row r="202" spans="1:58" ht="13.5" customHeight="1" x14ac:dyDescent="0.2">
      <c r="A202" s="31">
        <v>42627</v>
      </c>
      <c r="B202" s="9">
        <v>81905</v>
      </c>
      <c r="C202">
        <v>97</v>
      </c>
      <c r="D202" s="32">
        <v>2</v>
      </c>
      <c r="E202" s="8">
        <v>22</v>
      </c>
      <c r="F202" s="33">
        <v>34</v>
      </c>
      <c r="G202" s="40">
        <f t="shared" ref="G202:G206" si="27">(B202-B201)/C202</f>
        <v>0.58762886597938147</v>
      </c>
      <c r="V202" s="13"/>
      <c r="W202" s="12"/>
      <c r="X202"/>
      <c r="Y202"/>
    </row>
    <row r="203" spans="1:58" ht="13.5" customHeight="1" x14ac:dyDescent="0.2">
      <c r="A203" s="31">
        <v>42628</v>
      </c>
      <c r="B203" s="9">
        <v>81952</v>
      </c>
      <c r="C203">
        <v>94</v>
      </c>
      <c r="D203" s="32">
        <v>2</v>
      </c>
      <c r="E203" s="8">
        <v>20</v>
      </c>
      <c r="F203" s="33">
        <v>26</v>
      </c>
      <c r="G203" s="40">
        <f t="shared" si="27"/>
        <v>0.5</v>
      </c>
      <c r="V203" s="13"/>
      <c r="W203" s="12"/>
      <c r="X203"/>
      <c r="Y203"/>
    </row>
    <row r="204" spans="1:58" ht="13.5" customHeight="1" x14ac:dyDescent="0.2">
      <c r="A204" s="31">
        <v>42629</v>
      </c>
      <c r="B204" s="9">
        <v>81995</v>
      </c>
      <c r="C204">
        <v>104</v>
      </c>
      <c r="D204" s="32">
        <v>2.1</v>
      </c>
      <c r="E204" s="8">
        <v>24</v>
      </c>
      <c r="F204" s="33">
        <v>18</v>
      </c>
      <c r="G204" s="40">
        <f t="shared" si="27"/>
        <v>0.41346153846153844</v>
      </c>
      <c r="V204" s="13"/>
      <c r="W204" s="12"/>
      <c r="X204"/>
      <c r="Y204"/>
    </row>
    <row r="205" spans="1:58" ht="13.5" customHeight="1" x14ac:dyDescent="0.2">
      <c r="A205" s="31">
        <v>42630</v>
      </c>
      <c r="B205" s="9">
        <v>82004</v>
      </c>
      <c r="C205">
        <v>999</v>
      </c>
      <c r="D205" s="32">
        <v>0.8</v>
      </c>
      <c r="E205" s="8">
        <v>8</v>
      </c>
      <c r="F205" s="33">
        <v>0</v>
      </c>
      <c r="G205" s="40">
        <f t="shared" si="27"/>
        <v>9.0090090090090089E-3</v>
      </c>
      <c r="V205" s="13"/>
      <c r="W205" s="12"/>
      <c r="X205"/>
      <c r="Y205"/>
    </row>
    <row r="206" spans="1:58" ht="13.5" customHeight="1" x14ac:dyDescent="0.2">
      <c r="A206" s="31">
        <v>42631</v>
      </c>
      <c r="B206" s="9">
        <v>82010</v>
      </c>
      <c r="C206">
        <v>999</v>
      </c>
      <c r="D206" s="32">
        <v>0.6</v>
      </c>
      <c r="E206" s="8">
        <v>6</v>
      </c>
      <c r="F206" s="33">
        <v>0</v>
      </c>
      <c r="G206" s="40">
        <f t="shared" si="27"/>
        <v>6.006006006006006E-3</v>
      </c>
      <c r="V206" s="13"/>
      <c r="W206" s="12"/>
      <c r="X206"/>
      <c r="Y206"/>
    </row>
    <row r="207" spans="1:58" ht="13.5" customHeight="1" x14ac:dyDescent="0.2">
      <c r="A207" s="31">
        <v>42632</v>
      </c>
      <c r="B207" s="9">
        <v>82061</v>
      </c>
      <c r="C207">
        <v>100</v>
      </c>
      <c r="D207" s="32">
        <v>2</v>
      </c>
      <c r="E207" s="8">
        <v>16</v>
      </c>
      <c r="F207" s="33">
        <v>34</v>
      </c>
      <c r="G207" s="40">
        <f t="shared" ref="G207:G210" si="28">(B207-B206)/C207</f>
        <v>0.51</v>
      </c>
      <c r="V207" s="13"/>
      <c r="W207" s="12"/>
      <c r="X207"/>
      <c r="Y207"/>
    </row>
    <row r="208" spans="1:58" ht="13.5" customHeight="1" x14ac:dyDescent="0.2">
      <c r="A208" s="31">
        <v>42633</v>
      </c>
      <c r="B208" s="9">
        <v>82171</v>
      </c>
      <c r="C208">
        <v>92</v>
      </c>
      <c r="D208" s="32">
        <v>3.1</v>
      </c>
      <c r="E208" s="8">
        <v>36</v>
      </c>
      <c r="F208" s="33">
        <v>73</v>
      </c>
      <c r="G208" s="40">
        <f t="shared" si="28"/>
        <v>1.1956521739130435</v>
      </c>
      <c r="V208" s="13"/>
      <c r="W208" s="12"/>
      <c r="X208"/>
      <c r="Y208"/>
    </row>
    <row r="209" spans="1:25" ht="13.5" customHeight="1" x14ac:dyDescent="0.2">
      <c r="A209" s="31">
        <v>42634</v>
      </c>
      <c r="B209" s="9">
        <v>82210</v>
      </c>
      <c r="C209">
        <v>126</v>
      </c>
      <c r="D209" s="32">
        <v>2</v>
      </c>
      <c r="E209" s="8">
        <v>23</v>
      </c>
      <c r="F209" s="33">
        <v>15</v>
      </c>
      <c r="G209" s="40">
        <f t="shared" si="28"/>
        <v>0.30952380952380953</v>
      </c>
      <c r="V209" s="13"/>
      <c r="W209" s="12"/>
      <c r="X209"/>
      <c r="Y209"/>
    </row>
    <row r="210" spans="1:25" ht="13.5" customHeight="1" x14ac:dyDescent="0.2">
      <c r="A210" s="31">
        <v>42635</v>
      </c>
      <c r="B210" s="9">
        <v>82265</v>
      </c>
      <c r="C210">
        <v>120</v>
      </c>
      <c r="D210" s="32">
        <v>2.7</v>
      </c>
      <c r="E210" s="8">
        <v>22</v>
      </c>
      <c r="F210" s="33">
        <v>31</v>
      </c>
      <c r="G210" s="40">
        <f t="shared" si="28"/>
        <v>0.45833333333333331</v>
      </c>
      <c r="V210" s="13"/>
      <c r="W210" s="12"/>
      <c r="X210"/>
      <c r="Y210"/>
    </row>
    <row r="211" spans="1:25" ht="13.5" customHeight="1" x14ac:dyDescent="0.2">
      <c r="A211" s="31">
        <v>42636</v>
      </c>
      <c r="B211" s="9">
        <v>82294</v>
      </c>
      <c r="C211">
        <v>95</v>
      </c>
      <c r="D211" s="32">
        <v>1.3</v>
      </c>
      <c r="E211" s="8">
        <v>17</v>
      </c>
      <c r="F211" s="33">
        <v>12</v>
      </c>
      <c r="G211" s="40">
        <f t="shared" ref="G211:G220" si="29">(B211-B210)/C211</f>
        <v>0.30526315789473685</v>
      </c>
      <c r="H211" s="138">
        <f>SUM(D202:D211)</f>
        <v>18.600000000000001</v>
      </c>
      <c r="V211" s="13"/>
      <c r="W211" s="12"/>
      <c r="X211"/>
      <c r="Y211"/>
    </row>
    <row r="212" spans="1:25" ht="13.5" customHeight="1" x14ac:dyDescent="0.2">
      <c r="A212" s="31">
        <v>42637</v>
      </c>
      <c r="B212" s="9">
        <v>82474</v>
      </c>
      <c r="C212">
        <v>61</v>
      </c>
      <c r="D212" s="32">
        <v>0.2</v>
      </c>
      <c r="E212" s="8">
        <v>7</v>
      </c>
      <c r="F212" s="33">
        <v>172</v>
      </c>
      <c r="G212" s="40">
        <f t="shared" si="29"/>
        <v>2.9508196721311477</v>
      </c>
      <c r="V212" s="13"/>
      <c r="W212" s="12"/>
      <c r="X212"/>
      <c r="Y212"/>
    </row>
    <row r="213" spans="1:25" ht="13.5" customHeight="1" x14ac:dyDescent="0.2">
      <c r="A213" s="31">
        <v>42638</v>
      </c>
      <c r="B213" s="9">
        <v>82484</v>
      </c>
      <c r="C213">
        <v>53</v>
      </c>
      <c r="D213" s="32">
        <v>0</v>
      </c>
      <c r="E213" s="8">
        <v>1</v>
      </c>
      <c r="F213" s="33">
        <v>8</v>
      </c>
      <c r="G213" s="40">
        <f t="shared" si="29"/>
        <v>0.18867924528301888</v>
      </c>
      <c r="V213" s="13"/>
      <c r="W213" s="12"/>
      <c r="X213"/>
      <c r="Y213"/>
    </row>
    <row r="214" spans="1:25" ht="13.5" customHeight="1" x14ac:dyDescent="0.2">
      <c r="A214" s="31">
        <v>42639</v>
      </c>
      <c r="B214" s="9">
        <v>82494</v>
      </c>
      <c r="C214">
        <v>52</v>
      </c>
      <c r="D214" s="32">
        <v>0.2</v>
      </c>
      <c r="E214" s="8">
        <v>2</v>
      </c>
      <c r="F214" s="33">
        <v>7</v>
      </c>
      <c r="G214" s="40">
        <f t="shared" si="29"/>
        <v>0.19230769230769232</v>
      </c>
      <c r="V214" s="13"/>
      <c r="W214" s="12"/>
      <c r="X214"/>
      <c r="Y214"/>
    </row>
    <row r="215" spans="1:25" ht="13.5" customHeight="1" x14ac:dyDescent="0.2">
      <c r="A215" s="31">
        <v>42640</v>
      </c>
      <c r="B215" s="9">
        <v>82534</v>
      </c>
      <c r="C215">
        <v>54</v>
      </c>
      <c r="D215" s="32">
        <v>0</v>
      </c>
      <c r="E215" s="8">
        <v>3</v>
      </c>
      <c r="F215" s="33">
        <v>36</v>
      </c>
      <c r="G215" s="40">
        <f t="shared" si="29"/>
        <v>0.7407407407407407</v>
      </c>
      <c r="V215" s="13"/>
      <c r="W215" s="12"/>
      <c r="X215"/>
      <c r="Y215"/>
    </row>
    <row r="216" spans="1:25" ht="13.5" customHeight="1" x14ac:dyDescent="0.2">
      <c r="A216" s="31">
        <v>42641</v>
      </c>
      <c r="B216" s="9">
        <v>82543</v>
      </c>
      <c r="C216">
        <v>53</v>
      </c>
      <c r="D216" s="32">
        <v>0</v>
      </c>
      <c r="E216" s="8">
        <v>2</v>
      </c>
      <c r="F216" s="33">
        <v>7</v>
      </c>
      <c r="G216" s="40">
        <f t="shared" si="29"/>
        <v>0.16981132075471697</v>
      </c>
      <c r="V216" s="13"/>
      <c r="W216" s="12"/>
      <c r="X216"/>
      <c r="Y216"/>
    </row>
    <row r="217" spans="1:25" ht="13.5" customHeight="1" x14ac:dyDescent="0.2">
      <c r="A217" s="31">
        <v>42642</v>
      </c>
      <c r="B217" s="9">
        <v>82553</v>
      </c>
      <c r="C217">
        <v>66</v>
      </c>
      <c r="D217" s="32">
        <v>0.3</v>
      </c>
      <c r="E217" s="8">
        <v>3</v>
      </c>
      <c r="F217" s="33">
        <v>6</v>
      </c>
      <c r="G217" s="40">
        <f t="shared" si="29"/>
        <v>0.15151515151515152</v>
      </c>
      <c r="V217" s="13"/>
      <c r="W217" s="12"/>
      <c r="X217"/>
      <c r="Y217"/>
    </row>
    <row r="218" spans="1:25" ht="13.5" customHeight="1" x14ac:dyDescent="0.2">
      <c r="A218" s="31">
        <v>42643</v>
      </c>
      <c r="B218" s="9">
        <v>82599</v>
      </c>
      <c r="C218">
        <v>59</v>
      </c>
      <c r="D218" s="32">
        <v>0</v>
      </c>
      <c r="E218" s="8">
        <v>4</v>
      </c>
      <c r="F218" s="33">
        <v>41</v>
      </c>
      <c r="G218" s="40">
        <f t="shared" si="29"/>
        <v>0.77966101694915257</v>
      </c>
      <c r="H218" s="138">
        <f>SUM(D212:D218)</f>
        <v>0.7</v>
      </c>
      <c r="V218" s="13"/>
      <c r="W218" s="12"/>
      <c r="X218"/>
      <c r="Y218"/>
    </row>
    <row r="219" spans="1:25" ht="13.5" customHeight="1" x14ac:dyDescent="0.2">
      <c r="A219" s="31">
        <v>42644</v>
      </c>
      <c r="B219" s="9">
        <v>82788</v>
      </c>
      <c r="C219">
        <v>59</v>
      </c>
      <c r="D219" s="32">
        <v>0.3</v>
      </c>
      <c r="E219" s="8">
        <v>11</v>
      </c>
      <c r="F219" s="33">
        <v>174</v>
      </c>
      <c r="G219" s="40">
        <f t="shared" si="29"/>
        <v>3.2033898305084745</v>
      </c>
      <c r="V219" s="13"/>
      <c r="W219" s="12"/>
      <c r="X219"/>
      <c r="Y219"/>
    </row>
    <row r="220" spans="1:25" ht="13.5" customHeight="1" x14ac:dyDescent="0.2">
      <c r="A220" s="31">
        <v>42645</v>
      </c>
      <c r="B220" s="9">
        <v>82798</v>
      </c>
      <c r="C220">
        <v>999</v>
      </c>
      <c r="D220" s="32">
        <v>0.9</v>
      </c>
      <c r="E220" s="8">
        <v>10</v>
      </c>
      <c r="F220" s="33">
        <v>0</v>
      </c>
      <c r="G220" s="40">
        <f t="shared" si="29"/>
        <v>1.001001001001001E-2</v>
      </c>
      <c r="V220" s="13"/>
      <c r="W220" s="12"/>
      <c r="X220"/>
      <c r="Y220"/>
    </row>
    <row r="221" spans="1:25" ht="13.5" customHeight="1" x14ac:dyDescent="0.2">
      <c r="A221" s="31">
        <v>42646</v>
      </c>
      <c r="B221" s="9">
        <v>82844</v>
      </c>
      <c r="C221">
        <v>101</v>
      </c>
      <c r="D221" s="32">
        <v>2</v>
      </c>
      <c r="E221" s="8">
        <v>17</v>
      </c>
      <c r="F221" s="33">
        <v>28</v>
      </c>
      <c r="G221" s="40">
        <f t="shared" ref="G221:G230" si="30">(B221-B220)/C221</f>
        <v>0.45544554455445546</v>
      </c>
      <c r="V221" s="13"/>
      <c r="W221" s="12"/>
      <c r="X221"/>
      <c r="Y221"/>
    </row>
    <row r="222" spans="1:25" ht="13.5" customHeight="1" x14ac:dyDescent="0.2">
      <c r="A222" s="31">
        <v>42647</v>
      </c>
      <c r="B222" s="9">
        <v>82940</v>
      </c>
      <c r="C222">
        <v>76</v>
      </c>
      <c r="D222" s="32">
        <v>1.9</v>
      </c>
      <c r="E222" s="8">
        <v>27</v>
      </c>
      <c r="F222" s="33">
        <v>69</v>
      </c>
      <c r="G222" s="40">
        <f t="shared" si="30"/>
        <v>1.263157894736842</v>
      </c>
      <c r="V222" s="13"/>
      <c r="W222" s="12"/>
      <c r="X222"/>
      <c r="Y222"/>
    </row>
    <row r="223" spans="1:25" ht="13.5" customHeight="1" x14ac:dyDescent="0.2">
      <c r="A223" s="31">
        <v>42648</v>
      </c>
      <c r="B223" s="9">
        <v>82961</v>
      </c>
      <c r="C223">
        <v>112</v>
      </c>
      <c r="D223" s="32">
        <v>1</v>
      </c>
      <c r="E223" s="8">
        <v>10</v>
      </c>
      <c r="F223" s="33">
        <v>10</v>
      </c>
      <c r="G223" s="40">
        <f t="shared" si="30"/>
        <v>0.1875</v>
      </c>
      <c r="V223" s="13"/>
      <c r="W223" s="12"/>
      <c r="X223"/>
      <c r="Y223"/>
    </row>
    <row r="224" spans="1:25" ht="13.5" customHeight="1" x14ac:dyDescent="0.2">
      <c r="A224" s="31">
        <v>42649</v>
      </c>
      <c r="B224" s="9">
        <v>83010</v>
      </c>
      <c r="C224">
        <v>103</v>
      </c>
      <c r="D224" s="32">
        <v>2</v>
      </c>
      <c r="E224" s="8">
        <v>22</v>
      </c>
      <c r="F224" s="33">
        <v>26</v>
      </c>
      <c r="G224" s="40">
        <f t="shared" si="30"/>
        <v>0.47572815533980584</v>
      </c>
      <c r="V224" s="13"/>
      <c r="W224" s="12"/>
      <c r="X224"/>
      <c r="Y224"/>
    </row>
    <row r="225" spans="1:25" ht="13.5" customHeight="1" x14ac:dyDescent="0.2">
      <c r="A225" s="31">
        <v>42650</v>
      </c>
      <c r="B225" s="9">
        <v>83019</v>
      </c>
      <c r="C225">
        <v>999</v>
      </c>
      <c r="D225" s="32">
        <v>0.8</v>
      </c>
      <c r="E225" s="8">
        <v>8</v>
      </c>
      <c r="F225" s="33">
        <v>0</v>
      </c>
      <c r="G225" s="40">
        <f t="shared" si="30"/>
        <v>9.0090090090090089E-3</v>
      </c>
      <c r="V225" s="13"/>
      <c r="W225" s="12"/>
      <c r="X225"/>
      <c r="Y225"/>
    </row>
    <row r="226" spans="1:25" ht="13.5" customHeight="1" x14ac:dyDescent="0.2">
      <c r="A226" s="31">
        <v>42651</v>
      </c>
      <c r="B226" s="9">
        <v>83031</v>
      </c>
      <c r="C226">
        <v>999</v>
      </c>
      <c r="D226" s="32">
        <v>1</v>
      </c>
      <c r="E226" s="8">
        <v>11</v>
      </c>
      <c r="F226" s="33">
        <v>0</v>
      </c>
      <c r="G226" s="40">
        <f t="shared" si="30"/>
        <v>1.2012012012012012E-2</v>
      </c>
      <c r="V226" s="13"/>
      <c r="W226" s="12"/>
      <c r="X226"/>
      <c r="Y226"/>
    </row>
    <row r="227" spans="1:25" ht="13.5" customHeight="1" x14ac:dyDescent="0.2">
      <c r="A227" s="31">
        <v>42652</v>
      </c>
      <c r="B227" s="9">
        <v>83070</v>
      </c>
      <c r="C227">
        <v>101</v>
      </c>
      <c r="D227" s="32">
        <v>1.7</v>
      </c>
      <c r="E227" s="8">
        <v>21</v>
      </c>
      <c r="F227" s="33">
        <v>18</v>
      </c>
      <c r="G227" s="40">
        <f t="shared" si="30"/>
        <v>0.38613861386138615</v>
      </c>
      <c r="V227" s="13"/>
      <c r="W227" s="12"/>
      <c r="X227"/>
      <c r="Y227"/>
    </row>
    <row r="228" spans="1:25" ht="13.5" customHeight="1" x14ac:dyDescent="0.2">
      <c r="A228" s="31">
        <v>42653</v>
      </c>
      <c r="B228" s="9">
        <v>83117</v>
      </c>
      <c r="C228">
        <v>86</v>
      </c>
      <c r="D228" s="32">
        <v>1.6</v>
      </c>
      <c r="E228" s="8">
        <v>14</v>
      </c>
      <c r="F228" s="33">
        <v>32</v>
      </c>
      <c r="G228" s="40">
        <f t="shared" si="30"/>
        <v>0.54651162790697672</v>
      </c>
      <c r="V228" s="13"/>
      <c r="W228" s="12"/>
      <c r="X228"/>
      <c r="Y228"/>
    </row>
    <row r="229" spans="1:25" ht="13.5" customHeight="1" x14ac:dyDescent="0.2">
      <c r="A229" s="31">
        <v>42654</v>
      </c>
      <c r="B229" s="9">
        <v>83168</v>
      </c>
      <c r="C229">
        <v>101</v>
      </c>
      <c r="D229" s="32">
        <v>2</v>
      </c>
      <c r="E229" s="8">
        <v>28</v>
      </c>
      <c r="F229" s="33">
        <v>22</v>
      </c>
      <c r="G229" s="40">
        <f t="shared" si="30"/>
        <v>0.50495049504950495</v>
      </c>
      <c r="H229" s="138">
        <f>SUM(D219:D229)</f>
        <v>15.2</v>
      </c>
      <c r="V229" s="13"/>
      <c r="W229" s="12"/>
      <c r="X229"/>
      <c r="Y229"/>
    </row>
    <row r="230" spans="1:25" ht="13.5" customHeight="1" x14ac:dyDescent="0.2">
      <c r="A230" s="31">
        <v>42655</v>
      </c>
      <c r="B230" s="9">
        <v>83176</v>
      </c>
      <c r="C230">
        <v>999</v>
      </c>
      <c r="D230" s="32">
        <v>0.6</v>
      </c>
      <c r="E230" s="8">
        <v>7</v>
      </c>
      <c r="F230" s="33">
        <v>0</v>
      </c>
      <c r="G230" s="40">
        <f t="shared" si="30"/>
        <v>8.0080080080080079E-3</v>
      </c>
      <c r="V230" s="13"/>
      <c r="W230" s="12"/>
      <c r="X230"/>
      <c r="Y230"/>
    </row>
    <row r="231" spans="1:25" ht="13.5" customHeight="1" x14ac:dyDescent="0.2">
      <c r="A231" s="31">
        <v>42656</v>
      </c>
      <c r="B231" s="9">
        <v>83190</v>
      </c>
      <c r="C231">
        <v>999</v>
      </c>
      <c r="D231" s="32">
        <v>1.2</v>
      </c>
      <c r="E231" s="8">
        <v>14</v>
      </c>
      <c r="F231" s="33">
        <v>0</v>
      </c>
      <c r="G231" s="40">
        <f t="shared" ref="G231:G240" si="31">(B231-B230)/C231</f>
        <v>1.4014014014014014E-2</v>
      </c>
      <c r="V231" s="13"/>
      <c r="W231" s="12"/>
      <c r="X231"/>
      <c r="Y231"/>
    </row>
    <row r="232" spans="1:25" ht="13.5" customHeight="1" x14ac:dyDescent="0.2">
      <c r="A232" s="31">
        <v>42657</v>
      </c>
      <c r="B232" s="9">
        <v>83242</v>
      </c>
      <c r="C232">
        <v>97</v>
      </c>
      <c r="D232" s="32">
        <v>2</v>
      </c>
      <c r="E232" s="8">
        <v>24</v>
      </c>
      <c r="F232" s="33">
        <v>27</v>
      </c>
      <c r="G232" s="40">
        <f t="shared" si="31"/>
        <v>0.53608247422680411</v>
      </c>
      <c r="V232" s="13"/>
      <c r="W232" s="12"/>
      <c r="X232"/>
      <c r="Y232"/>
    </row>
    <row r="233" spans="1:25" ht="13.5" customHeight="1" x14ac:dyDescent="0.2">
      <c r="A233" s="31">
        <v>42658</v>
      </c>
      <c r="B233" s="9">
        <v>83301</v>
      </c>
      <c r="C233">
        <v>70</v>
      </c>
      <c r="D233" s="32">
        <v>1</v>
      </c>
      <c r="E233" s="8">
        <v>15</v>
      </c>
      <c r="F233" s="33">
        <v>43</v>
      </c>
      <c r="G233" s="40">
        <f t="shared" si="31"/>
        <v>0.84285714285714286</v>
      </c>
      <c r="V233" s="13"/>
      <c r="W233" s="12"/>
      <c r="X233"/>
      <c r="Y233"/>
    </row>
    <row r="234" spans="1:25" ht="13.5" customHeight="1" x14ac:dyDescent="0.2">
      <c r="A234" s="31">
        <v>42659</v>
      </c>
      <c r="B234" s="9">
        <v>83317</v>
      </c>
      <c r="C234">
        <v>341</v>
      </c>
      <c r="D234" s="32">
        <v>1.4</v>
      </c>
      <c r="E234" s="8">
        <v>14</v>
      </c>
      <c r="F234" s="33">
        <v>1</v>
      </c>
      <c r="G234" s="40">
        <f t="shared" si="31"/>
        <v>4.6920821114369501E-2</v>
      </c>
      <c r="V234" s="13"/>
      <c r="W234" s="12"/>
      <c r="X234"/>
      <c r="Y234"/>
    </row>
    <row r="235" spans="1:25" ht="13.5" customHeight="1" x14ac:dyDescent="0.2">
      <c r="A235" s="31">
        <v>42660</v>
      </c>
      <c r="B235" s="9">
        <v>83317</v>
      </c>
      <c r="C235">
        <v>0</v>
      </c>
      <c r="D235" s="32">
        <v>0</v>
      </c>
      <c r="E235" s="8">
        <v>0</v>
      </c>
      <c r="F235" s="33">
        <v>0</v>
      </c>
      <c r="G235" s="40">
        <v>0</v>
      </c>
      <c r="V235" s="13"/>
      <c r="W235" s="12"/>
      <c r="X235"/>
      <c r="Y235"/>
    </row>
    <row r="236" spans="1:25" ht="13.5" customHeight="1" x14ac:dyDescent="0.2">
      <c r="A236" s="31">
        <v>42661</v>
      </c>
      <c r="B236" s="9">
        <v>83362</v>
      </c>
      <c r="C236">
        <v>108</v>
      </c>
      <c r="D236" s="32">
        <v>2</v>
      </c>
      <c r="E236" s="8">
        <v>24</v>
      </c>
      <c r="F236" s="33">
        <v>21</v>
      </c>
      <c r="G236" s="40">
        <f t="shared" si="31"/>
        <v>0.41666666666666669</v>
      </c>
      <c r="V236" s="13"/>
      <c r="W236" s="12"/>
      <c r="X236"/>
      <c r="Y236"/>
    </row>
    <row r="237" spans="1:25" ht="13.5" customHeight="1" x14ac:dyDescent="0.2">
      <c r="A237" s="31">
        <v>42662</v>
      </c>
      <c r="B237" s="9">
        <v>83401</v>
      </c>
      <c r="C237">
        <v>121</v>
      </c>
      <c r="D237" s="32">
        <v>2</v>
      </c>
      <c r="E237" s="8">
        <v>23</v>
      </c>
      <c r="F237" s="33">
        <v>14</v>
      </c>
      <c r="G237" s="40">
        <f t="shared" si="31"/>
        <v>0.32231404958677684</v>
      </c>
      <c r="V237" s="13"/>
      <c r="W237" s="12"/>
      <c r="X237"/>
      <c r="Y237"/>
    </row>
    <row r="238" spans="1:25" ht="13.5" customHeight="1" x14ac:dyDescent="0.2">
      <c r="A238" s="31">
        <v>42663</v>
      </c>
      <c r="B238" s="9">
        <v>83425</v>
      </c>
      <c r="C238">
        <v>289</v>
      </c>
      <c r="D238" s="32">
        <v>1.3</v>
      </c>
      <c r="E238" s="8">
        <v>20</v>
      </c>
      <c r="F238" s="33">
        <v>3</v>
      </c>
      <c r="G238" s="40">
        <f t="shared" si="31"/>
        <v>8.3044982698961933E-2</v>
      </c>
      <c r="V238" s="13"/>
      <c r="W238" s="12"/>
      <c r="X238"/>
      <c r="Y238"/>
    </row>
    <row r="239" spans="1:25" ht="13.5" customHeight="1" x14ac:dyDescent="0.2">
      <c r="A239" s="31">
        <v>42664</v>
      </c>
      <c r="B239" s="9">
        <v>83544</v>
      </c>
      <c r="C239">
        <v>71</v>
      </c>
      <c r="D239" s="32">
        <v>2</v>
      </c>
      <c r="E239" s="8">
        <v>23</v>
      </c>
      <c r="F239" s="33">
        <v>94</v>
      </c>
      <c r="G239" s="40">
        <f t="shared" si="31"/>
        <v>1.676056338028169</v>
      </c>
      <c r="V239" s="13"/>
      <c r="W239" s="12"/>
      <c r="X239"/>
      <c r="Y239"/>
    </row>
    <row r="240" spans="1:25" ht="13.5" customHeight="1" x14ac:dyDescent="0.2">
      <c r="A240" s="31">
        <v>42665</v>
      </c>
      <c r="B240" s="9">
        <v>83625</v>
      </c>
      <c r="C240">
        <v>73</v>
      </c>
      <c r="D240" s="32">
        <v>2</v>
      </c>
      <c r="E240" s="8">
        <v>20</v>
      </c>
      <c r="F240" s="33">
        <v>61</v>
      </c>
      <c r="G240" s="40">
        <f t="shared" si="31"/>
        <v>1.1095890410958904</v>
      </c>
      <c r="V240" s="13"/>
      <c r="W240" s="12"/>
      <c r="X240"/>
      <c r="Y240"/>
    </row>
    <row r="241" spans="1:25" ht="13.5" customHeight="1" x14ac:dyDescent="0.2">
      <c r="A241" s="31">
        <v>42666</v>
      </c>
      <c r="B241" s="9">
        <v>83645</v>
      </c>
      <c r="C241">
        <v>107</v>
      </c>
      <c r="D241" s="32">
        <v>1.2</v>
      </c>
      <c r="E241" s="8">
        <v>12</v>
      </c>
      <c r="F241" s="33">
        <v>7</v>
      </c>
      <c r="G241" s="40">
        <f t="shared" ref="G241:G252" si="32">(B241-B240)/C241</f>
        <v>0.18691588785046728</v>
      </c>
      <c r="V241" s="13"/>
      <c r="W241" s="12"/>
      <c r="X241"/>
      <c r="Y241"/>
    </row>
    <row r="242" spans="1:25" ht="13.5" customHeight="1" x14ac:dyDescent="0.2">
      <c r="A242" s="31">
        <v>42667</v>
      </c>
      <c r="B242" s="9">
        <v>83645</v>
      </c>
      <c r="C242">
        <v>0</v>
      </c>
      <c r="D242" s="32">
        <v>0</v>
      </c>
      <c r="E242" s="8">
        <v>0</v>
      </c>
      <c r="F242" s="33">
        <v>0</v>
      </c>
      <c r="G242" s="40">
        <v>0</v>
      </c>
      <c r="V242" s="13"/>
      <c r="W242" s="12"/>
      <c r="X242"/>
      <c r="Y242"/>
    </row>
    <row r="243" spans="1:25" ht="13.5" customHeight="1" x14ac:dyDescent="0.2">
      <c r="A243" s="31">
        <v>42668</v>
      </c>
      <c r="B243" s="9">
        <v>83696</v>
      </c>
      <c r="C243">
        <v>92</v>
      </c>
      <c r="D243" s="32">
        <v>2</v>
      </c>
      <c r="E243" s="8">
        <v>19</v>
      </c>
      <c r="F243" s="33">
        <v>31</v>
      </c>
      <c r="G243" s="40">
        <f t="shared" si="32"/>
        <v>0.55434782608695654</v>
      </c>
      <c r="V243" s="13"/>
      <c r="W243" s="12"/>
      <c r="X243"/>
      <c r="Y243"/>
    </row>
    <row r="244" spans="1:25" ht="13.5" customHeight="1" x14ac:dyDescent="0.2">
      <c r="A244" s="31">
        <v>42669</v>
      </c>
      <c r="B244" s="9">
        <v>83696</v>
      </c>
      <c r="C244">
        <v>0</v>
      </c>
      <c r="D244" s="32">
        <v>0</v>
      </c>
      <c r="E244" s="8">
        <v>0</v>
      </c>
      <c r="F244" s="33">
        <v>0</v>
      </c>
      <c r="G244" s="40">
        <v>0</v>
      </c>
      <c r="V244" s="13"/>
      <c r="W244" s="12"/>
      <c r="X244"/>
      <c r="Y244"/>
    </row>
    <row r="245" spans="1:25" ht="13.5" customHeight="1" x14ac:dyDescent="0.2">
      <c r="A245" s="31">
        <v>42670</v>
      </c>
      <c r="B245" s="9">
        <v>83751</v>
      </c>
      <c r="C245">
        <v>82</v>
      </c>
      <c r="D245" s="32">
        <v>2</v>
      </c>
      <c r="E245" s="8">
        <v>16</v>
      </c>
      <c r="F245" s="33">
        <v>38</v>
      </c>
      <c r="G245" s="40">
        <f t="shared" si="32"/>
        <v>0.67073170731707321</v>
      </c>
      <c r="V245" s="13"/>
      <c r="W245" s="12"/>
      <c r="X245"/>
      <c r="Y245"/>
    </row>
    <row r="246" spans="1:25" ht="13.5" customHeight="1" x14ac:dyDescent="0.2">
      <c r="A246" s="31">
        <v>42671</v>
      </c>
      <c r="B246" s="9">
        <v>83807</v>
      </c>
      <c r="C246">
        <v>89</v>
      </c>
      <c r="D246" s="32">
        <v>1.8</v>
      </c>
      <c r="E246" s="8">
        <v>26</v>
      </c>
      <c r="F246" s="33">
        <v>30</v>
      </c>
      <c r="G246" s="40">
        <f t="shared" si="32"/>
        <v>0.6292134831460674</v>
      </c>
      <c r="V246" s="13"/>
      <c r="W246" s="12"/>
      <c r="X246"/>
      <c r="Y246"/>
    </row>
    <row r="247" spans="1:25" ht="13.5" customHeight="1" x14ac:dyDescent="0.2">
      <c r="A247" s="31">
        <v>42672</v>
      </c>
      <c r="B247" s="9">
        <v>83865</v>
      </c>
      <c r="C247">
        <v>82</v>
      </c>
      <c r="D247" s="32">
        <v>2</v>
      </c>
      <c r="E247" s="8">
        <v>20</v>
      </c>
      <c r="F247" s="33">
        <v>36</v>
      </c>
      <c r="G247" s="40">
        <f t="shared" si="32"/>
        <v>0.70731707317073167</v>
      </c>
      <c r="H247" s="138">
        <f>SUM(D230:D247)</f>
        <v>24.5</v>
      </c>
      <c r="V247" s="6"/>
      <c r="W247" s="6"/>
      <c r="X247"/>
      <c r="Y247"/>
    </row>
    <row r="248" spans="1:25" ht="13.5" customHeight="1" x14ac:dyDescent="0.2">
      <c r="A248" s="31">
        <v>42673</v>
      </c>
      <c r="B248" s="9">
        <v>83870</v>
      </c>
      <c r="C248">
        <v>999</v>
      </c>
      <c r="D248" s="32">
        <v>0.5</v>
      </c>
      <c r="E248" s="8">
        <v>4</v>
      </c>
      <c r="F248" s="33">
        <v>0</v>
      </c>
      <c r="G248" s="40">
        <f t="shared" si="32"/>
        <v>5.005005005005005E-3</v>
      </c>
      <c r="V248" s="6"/>
      <c r="W248" s="6"/>
      <c r="X248"/>
      <c r="Y248"/>
    </row>
    <row r="249" spans="1:25" ht="13.5" customHeight="1" x14ac:dyDescent="0.2">
      <c r="A249" s="31">
        <v>42674</v>
      </c>
      <c r="B249" s="9">
        <v>83915</v>
      </c>
      <c r="C249">
        <v>94</v>
      </c>
      <c r="D249" s="32">
        <v>2</v>
      </c>
      <c r="E249" s="8">
        <v>18</v>
      </c>
      <c r="F249" s="33">
        <v>26</v>
      </c>
      <c r="G249" s="40">
        <f t="shared" si="32"/>
        <v>0.47872340425531917</v>
      </c>
      <c r="V249" s="13"/>
      <c r="W249" s="12"/>
      <c r="X249"/>
      <c r="Y249"/>
    </row>
    <row r="250" spans="1:25" ht="13.5" customHeight="1" x14ac:dyDescent="0.2">
      <c r="A250" s="31">
        <v>42675</v>
      </c>
      <c r="B250" s="9">
        <v>83981</v>
      </c>
      <c r="C250">
        <v>87</v>
      </c>
      <c r="D250" s="32">
        <v>2</v>
      </c>
      <c r="E250" s="8">
        <v>27</v>
      </c>
      <c r="F250" s="33">
        <v>38</v>
      </c>
      <c r="G250" s="40">
        <f t="shared" si="32"/>
        <v>0.75862068965517238</v>
      </c>
      <c r="V250" s="13"/>
      <c r="W250" s="12"/>
      <c r="X250"/>
      <c r="Y250"/>
    </row>
    <row r="251" spans="1:25" ht="13.5" customHeight="1" x14ac:dyDescent="0.2">
      <c r="A251" s="31">
        <v>42676</v>
      </c>
      <c r="B251" s="9">
        <v>84028</v>
      </c>
      <c r="C251">
        <v>105</v>
      </c>
      <c r="D251" s="32">
        <v>2.2000000000000002</v>
      </c>
      <c r="E251" s="8">
        <v>17</v>
      </c>
      <c r="F251" s="33">
        <v>29</v>
      </c>
      <c r="G251" s="40">
        <f t="shared" si="32"/>
        <v>0.44761904761904764</v>
      </c>
      <c r="V251" s="13"/>
      <c r="W251" s="12"/>
      <c r="X251"/>
      <c r="Y251"/>
    </row>
    <row r="252" spans="1:25" ht="13.5" customHeight="1" x14ac:dyDescent="0.2">
      <c r="A252" s="31">
        <v>42677</v>
      </c>
      <c r="B252" s="9">
        <v>84076</v>
      </c>
      <c r="C252">
        <v>108</v>
      </c>
      <c r="D252" s="32">
        <v>2</v>
      </c>
      <c r="E252" s="8">
        <v>25</v>
      </c>
      <c r="F252" s="33">
        <v>21</v>
      </c>
      <c r="G252" s="40">
        <f t="shared" si="32"/>
        <v>0.44444444444444442</v>
      </c>
      <c r="V252" s="13"/>
      <c r="W252" s="12"/>
      <c r="X252"/>
      <c r="Y252"/>
    </row>
    <row r="253" spans="1:25" ht="13.5" customHeight="1" x14ac:dyDescent="0.2">
      <c r="A253" s="31">
        <v>42678</v>
      </c>
      <c r="B253" s="9">
        <v>84140</v>
      </c>
      <c r="C253">
        <v>102</v>
      </c>
      <c r="D253" s="32">
        <v>2.4</v>
      </c>
      <c r="E253" s="8">
        <v>29</v>
      </c>
      <c r="F253" s="33">
        <v>35</v>
      </c>
      <c r="G253" s="40">
        <f t="shared" ref="G253:G257" si="33">(B253-B252)/C253</f>
        <v>0.62745098039215685</v>
      </c>
      <c r="V253" s="13"/>
      <c r="W253" s="12"/>
      <c r="X253"/>
      <c r="Y253"/>
    </row>
    <row r="254" spans="1:25" ht="13.5" customHeight="1" x14ac:dyDescent="0.2">
      <c r="A254" s="31">
        <v>42679</v>
      </c>
      <c r="B254" s="9">
        <v>84190</v>
      </c>
      <c r="C254">
        <v>80</v>
      </c>
      <c r="D254" s="32">
        <v>1</v>
      </c>
      <c r="E254" s="8">
        <v>13</v>
      </c>
      <c r="F254" s="33">
        <v>35</v>
      </c>
      <c r="G254" s="40">
        <f t="shared" si="33"/>
        <v>0.625</v>
      </c>
      <c r="V254" s="13"/>
      <c r="W254" s="12"/>
      <c r="X254"/>
      <c r="Y254"/>
    </row>
    <row r="255" spans="1:25" ht="13.5" customHeight="1" x14ac:dyDescent="0.2">
      <c r="A255" s="31">
        <v>42680</v>
      </c>
      <c r="B255" s="9">
        <v>84192</v>
      </c>
      <c r="C255">
        <v>999</v>
      </c>
      <c r="D255" s="32">
        <v>0.2</v>
      </c>
      <c r="E255" s="8">
        <v>1</v>
      </c>
      <c r="F255" s="33">
        <v>0</v>
      </c>
      <c r="G255" s="40">
        <f t="shared" si="33"/>
        <v>2.002002002002002E-3</v>
      </c>
      <c r="V255" s="13"/>
      <c r="W255" s="12"/>
      <c r="X255"/>
      <c r="Y255"/>
    </row>
    <row r="256" spans="1:25" ht="13.5" customHeight="1" x14ac:dyDescent="0.2">
      <c r="A256" s="31">
        <v>42681</v>
      </c>
      <c r="B256" s="9">
        <v>84230</v>
      </c>
      <c r="C256">
        <v>152</v>
      </c>
      <c r="D256" s="32">
        <v>2</v>
      </c>
      <c r="E256" s="8">
        <v>24</v>
      </c>
      <c r="F256" s="33">
        <v>13</v>
      </c>
      <c r="G256" s="40">
        <f t="shared" si="33"/>
        <v>0.25</v>
      </c>
      <c r="V256" s="13"/>
      <c r="W256" s="12"/>
      <c r="X256"/>
      <c r="Y256"/>
    </row>
    <row r="257" spans="1:25" ht="13.5" customHeight="1" x14ac:dyDescent="0.2">
      <c r="A257" s="31">
        <v>42682</v>
      </c>
      <c r="B257" s="9">
        <v>84258</v>
      </c>
      <c r="C257">
        <v>139</v>
      </c>
      <c r="D257" s="32">
        <v>1.7</v>
      </c>
      <c r="E257" s="8">
        <v>21</v>
      </c>
      <c r="F257" s="33">
        <v>6</v>
      </c>
      <c r="G257" s="40">
        <f t="shared" si="33"/>
        <v>0.20143884892086331</v>
      </c>
      <c r="V257" s="13"/>
      <c r="W257" s="12"/>
      <c r="X257"/>
      <c r="Y257"/>
    </row>
    <row r="258" spans="1:25" ht="13.5" customHeight="1" x14ac:dyDescent="0.2">
      <c r="A258" s="31">
        <v>42683</v>
      </c>
      <c r="B258" s="9">
        <v>84306</v>
      </c>
      <c r="C258">
        <v>97</v>
      </c>
      <c r="D258" s="32">
        <v>2</v>
      </c>
      <c r="E258" s="8">
        <v>25</v>
      </c>
      <c r="F258" s="33">
        <v>22</v>
      </c>
      <c r="G258" s="40">
        <f t="shared" ref="G258:G266" si="34">(B258-B257)/C258</f>
        <v>0.49484536082474229</v>
      </c>
      <c r="V258" s="13"/>
      <c r="W258" s="12"/>
      <c r="X258"/>
      <c r="Y258"/>
    </row>
    <row r="259" spans="1:25" ht="13.5" customHeight="1" x14ac:dyDescent="0.2">
      <c r="A259" s="31">
        <v>42684</v>
      </c>
      <c r="B259" s="9">
        <v>84347</v>
      </c>
      <c r="C259">
        <v>86</v>
      </c>
      <c r="D259" s="32">
        <v>1</v>
      </c>
      <c r="E259" s="8">
        <v>9</v>
      </c>
      <c r="F259" s="33">
        <v>30</v>
      </c>
      <c r="G259" s="40">
        <f t="shared" si="34"/>
        <v>0.47674418604651164</v>
      </c>
      <c r="V259" s="13"/>
      <c r="W259" s="12"/>
      <c r="X259"/>
      <c r="Y259"/>
    </row>
    <row r="260" spans="1:25" ht="13.5" customHeight="1" x14ac:dyDescent="0.2">
      <c r="A260" s="31">
        <v>42685</v>
      </c>
      <c r="B260" s="9">
        <v>84393</v>
      </c>
      <c r="C260">
        <v>98</v>
      </c>
      <c r="D260" s="32">
        <v>2</v>
      </c>
      <c r="E260" s="8">
        <v>17</v>
      </c>
      <c r="F260" s="33">
        <v>29</v>
      </c>
      <c r="G260" s="40">
        <f t="shared" si="34"/>
        <v>0.46938775510204084</v>
      </c>
      <c r="V260" s="13"/>
      <c r="W260" s="12"/>
      <c r="X260"/>
      <c r="Y260"/>
    </row>
    <row r="261" spans="1:25" ht="13.5" customHeight="1" x14ac:dyDescent="0.2">
      <c r="A261" s="31">
        <v>42686</v>
      </c>
      <c r="B261" s="9">
        <v>84479</v>
      </c>
      <c r="C261">
        <v>76</v>
      </c>
      <c r="D261" s="32">
        <v>2</v>
      </c>
      <c r="E261" s="8">
        <v>26</v>
      </c>
      <c r="F261" s="33">
        <v>59</v>
      </c>
      <c r="G261" s="40">
        <f t="shared" si="34"/>
        <v>1.131578947368421</v>
      </c>
      <c r="V261" s="13"/>
      <c r="W261" s="12"/>
      <c r="X261"/>
      <c r="Y261"/>
    </row>
    <row r="262" spans="1:25" ht="13.5" customHeight="1" x14ac:dyDescent="0.2">
      <c r="A262" s="31">
        <v>42687</v>
      </c>
      <c r="B262" s="9">
        <v>84509</v>
      </c>
      <c r="C262">
        <v>121</v>
      </c>
      <c r="D262" s="32">
        <v>1.6</v>
      </c>
      <c r="E262" s="8">
        <v>16</v>
      </c>
      <c r="F262" s="33">
        <v>12</v>
      </c>
      <c r="G262" s="40">
        <f t="shared" si="34"/>
        <v>0.24793388429752067</v>
      </c>
      <c r="V262" s="13"/>
      <c r="W262" s="12"/>
      <c r="X262"/>
      <c r="Y262"/>
    </row>
    <row r="263" spans="1:25" ht="13.5" customHeight="1" x14ac:dyDescent="0.2">
      <c r="A263" s="31">
        <v>42688</v>
      </c>
      <c r="B263" s="9">
        <v>84549</v>
      </c>
      <c r="C263">
        <v>107</v>
      </c>
      <c r="D263" s="32">
        <v>2</v>
      </c>
      <c r="E263" s="8">
        <v>19</v>
      </c>
      <c r="F263" s="33">
        <v>20</v>
      </c>
      <c r="G263" s="40">
        <f t="shared" si="34"/>
        <v>0.37383177570093457</v>
      </c>
      <c r="H263" s="138">
        <f>SUM(D248:D263)</f>
        <v>26.6</v>
      </c>
      <c r="V263" s="13"/>
      <c r="W263" s="12"/>
      <c r="X263"/>
      <c r="Y263"/>
    </row>
    <row r="264" spans="1:25" ht="13.5" customHeight="1" x14ac:dyDescent="0.2">
      <c r="A264" s="31">
        <v>42689</v>
      </c>
      <c r="B264" s="9">
        <v>84617</v>
      </c>
      <c r="C264">
        <v>73</v>
      </c>
      <c r="D264" s="32">
        <v>2</v>
      </c>
      <c r="E264" s="8">
        <v>17</v>
      </c>
      <c r="F264" s="33">
        <v>50</v>
      </c>
      <c r="G264" s="40">
        <f t="shared" si="34"/>
        <v>0.93150684931506844</v>
      </c>
      <c r="V264" s="13"/>
      <c r="W264" s="12"/>
      <c r="X264"/>
      <c r="Y264"/>
    </row>
    <row r="265" spans="1:25" ht="13.5" customHeight="1" x14ac:dyDescent="0.2">
      <c r="A265" s="31">
        <v>42690</v>
      </c>
      <c r="B265" s="9">
        <v>84617</v>
      </c>
      <c r="C265">
        <v>0</v>
      </c>
      <c r="D265" s="32">
        <v>0</v>
      </c>
      <c r="E265" s="8">
        <v>0</v>
      </c>
      <c r="F265" s="33">
        <v>0</v>
      </c>
      <c r="G265" s="40">
        <v>0</v>
      </c>
      <c r="V265" s="13"/>
      <c r="W265" s="12"/>
      <c r="X265"/>
      <c r="Y265"/>
    </row>
    <row r="266" spans="1:25" ht="13.5" customHeight="1" x14ac:dyDescent="0.2">
      <c r="A266" s="31">
        <v>42691</v>
      </c>
      <c r="B266" s="9">
        <v>84657</v>
      </c>
      <c r="C266">
        <v>123</v>
      </c>
      <c r="D266" s="32">
        <v>2</v>
      </c>
      <c r="E266" s="8">
        <v>23</v>
      </c>
      <c r="F266" s="33">
        <v>16</v>
      </c>
      <c r="G266" s="40">
        <f t="shared" si="34"/>
        <v>0.32520325203252032</v>
      </c>
      <c r="V266" s="13"/>
      <c r="W266" s="12"/>
      <c r="X266"/>
      <c r="Y266"/>
    </row>
    <row r="267" spans="1:25" ht="13.5" customHeight="1" x14ac:dyDescent="0.2">
      <c r="A267" s="31">
        <v>42692</v>
      </c>
      <c r="B267" s="9">
        <v>84714</v>
      </c>
      <c r="C267">
        <v>62</v>
      </c>
      <c r="D267" s="32">
        <v>2</v>
      </c>
      <c r="E267" s="8">
        <v>19</v>
      </c>
      <c r="F267" s="33">
        <v>36</v>
      </c>
      <c r="G267" s="40">
        <f t="shared" ref="G267:G278" si="35">(B267-B266)/C267</f>
        <v>0.91935483870967738</v>
      </c>
      <c r="V267" s="13"/>
      <c r="W267" s="12"/>
      <c r="X267"/>
      <c r="Y267"/>
    </row>
    <row r="268" spans="1:25" ht="13.5" customHeight="1" x14ac:dyDescent="0.2">
      <c r="A268" s="31">
        <v>42693</v>
      </c>
      <c r="B268" s="9">
        <v>84739</v>
      </c>
      <c r="C268">
        <v>73</v>
      </c>
      <c r="D268" s="32">
        <v>1.2</v>
      </c>
      <c r="E268" s="8">
        <v>9</v>
      </c>
      <c r="F268" s="33">
        <v>15</v>
      </c>
      <c r="G268" s="40">
        <f t="shared" si="35"/>
        <v>0.34246575342465752</v>
      </c>
      <c r="V268" s="13"/>
      <c r="W268" s="12"/>
      <c r="X268"/>
      <c r="Y268"/>
    </row>
    <row r="269" spans="1:25" ht="13.5" customHeight="1" x14ac:dyDescent="0.2">
      <c r="A269" s="31">
        <v>42694</v>
      </c>
      <c r="B269" s="9">
        <v>84754</v>
      </c>
      <c r="C269">
        <v>117</v>
      </c>
      <c r="D269" s="32">
        <v>1.1000000000000001</v>
      </c>
      <c r="E269" s="8">
        <v>10</v>
      </c>
      <c r="F269" s="33">
        <v>5</v>
      </c>
      <c r="G269" s="40">
        <f t="shared" si="35"/>
        <v>0.12820512820512819</v>
      </c>
      <c r="V269" s="13"/>
      <c r="W269" s="12"/>
      <c r="X269"/>
      <c r="Y269"/>
    </row>
    <row r="270" spans="1:25" ht="13.5" customHeight="1" x14ac:dyDescent="0.2">
      <c r="A270" s="31">
        <v>42695</v>
      </c>
      <c r="B270" s="9">
        <v>84790</v>
      </c>
      <c r="C270">
        <v>97</v>
      </c>
      <c r="D270" s="32">
        <v>1.7</v>
      </c>
      <c r="E270" s="8">
        <v>20</v>
      </c>
      <c r="F270" s="33">
        <v>16</v>
      </c>
      <c r="G270" s="40">
        <f t="shared" si="35"/>
        <v>0.37113402061855671</v>
      </c>
      <c r="V270" s="13"/>
      <c r="W270" s="12"/>
      <c r="X270"/>
      <c r="Y270"/>
    </row>
    <row r="271" spans="1:25" ht="13.5" customHeight="1" x14ac:dyDescent="0.2">
      <c r="A271" s="31">
        <v>42696</v>
      </c>
      <c r="B271" s="9">
        <v>84837</v>
      </c>
      <c r="C271">
        <v>75</v>
      </c>
      <c r="D271" s="32">
        <v>2</v>
      </c>
      <c r="E271" s="8">
        <v>21</v>
      </c>
      <c r="F271" s="33">
        <v>24</v>
      </c>
      <c r="G271" s="40">
        <f t="shared" si="35"/>
        <v>0.62666666666666671</v>
      </c>
      <c r="V271" s="13"/>
      <c r="W271" s="12"/>
      <c r="X271"/>
      <c r="Y271"/>
    </row>
    <row r="272" spans="1:25" ht="13.5" customHeight="1" x14ac:dyDescent="0.2">
      <c r="A272" s="31">
        <v>42697</v>
      </c>
      <c r="B272" s="9">
        <v>84884</v>
      </c>
      <c r="C272">
        <v>69</v>
      </c>
      <c r="D272" s="32">
        <v>1.8</v>
      </c>
      <c r="E272" s="8">
        <v>16</v>
      </c>
      <c r="F272" s="33">
        <v>30</v>
      </c>
      <c r="G272" s="40">
        <f t="shared" si="35"/>
        <v>0.6811594202898551</v>
      </c>
      <c r="V272" s="13"/>
      <c r="W272" s="12"/>
      <c r="X272"/>
      <c r="Y272"/>
    </row>
    <row r="273" spans="1:48" ht="13.5" customHeight="1" x14ac:dyDescent="0.2">
      <c r="A273" s="31">
        <v>42698</v>
      </c>
      <c r="B273" s="9">
        <v>84887</v>
      </c>
      <c r="C273">
        <v>999</v>
      </c>
      <c r="D273" s="32">
        <v>0.4</v>
      </c>
      <c r="E273" s="8">
        <v>3</v>
      </c>
      <c r="F273" s="33">
        <v>0</v>
      </c>
      <c r="G273" s="40">
        <f t="shared" si="35"/>
        <v>3.003003003003003E-3</v>
      </c>
      <c r="V273" s="13"/>
      <c r="W273" s="12"/>
      <c r="X273"/>
      <c r="Y273"/>
    </row>
    <row r="274" spans="1:48" ht="13.5" customHeight="1" x14ac:dyDescent="0.2">
      <c r="A274" s="31">
        <v>42699</v>
      </c>
      <c r="B274" s="9">
        <v>84904</v>
      </c>
      <c r="C274">
        <v>137</v>
      </c>
      <c r="D274" s="32">
        <v>1.3</v>
      </c>
      <c r="E274" s="8">
        <v>14</v>
      </c>
      <c r="F274" s="33">
        <v>3</v>
      </c>
      <c r="G274" s="40">
        <f t="shared" si="35"/>
        <v>0.12408759124087591</v>
      </c>
      <c r="V274" s="13"/>
      <c r="W274" s="12"/>
      <c r="X274"/>
      <c r="Y274"/>
    </row>
    <row r="275" spans="1:48" ht="13.5" customHeight="1" x14ac:dyDescent="0.2">
      <c r="A275" s="31">
        <v>42700</v>
      </c>
      <c r="B275" s="9">
        <v>85033</v>
      </c>
      <c r="C275">
        <v>64</v>
      </c>
      <c r="D275" s="32">
        <v>2</v>
      </c>
      <c r="E275" s="8">
        <v>19</v>
      </c>
      <c r="F275" s="33">
        <v>109</v>
      </c>
      <c r="G275" s="40">
        <f t="shared" si="35"/>
        <v>2.015625</v>
      </c>
      <c r="V275" s="13"/>
      <c r="W275" s="12"/>
      <c r="X275"/>
      <c r="Y275"/>
    </row>
    <row r="276" spans="1:48" ht="13.5" customHeight="1" x14ac:dyDescent="0.2">
      <c r="A276" s="31">
        <v>42701</v>
      </c>
      <c r="B276" s="9">
        <v>85042</v>
      </c>
      <c r="C276">
        <v>999</v>
      </c>
      <c r="D276" s="32">
        <v>0.8</v>
      </c>
      <c r="E276" s="8">
        <v>8</v>
      </c>
      <c r="F276" s="33">
        <v>0</v>
      </c>
      <c r="G276" s="40">
        <f t="shared" si="35"/>
        <v>9.0090090090090089E-3</v>
      </c>
      <c r="V276" s="13"/>
      <c r="W276" s="12"/>
      <c r="X276"/>
      <c r="Y276"/>
    </row>
    <row r="277" spans="1:48" ht="13.5" customHeight="1" x14ac:dyDescent="0.2">
      <c r="A277" s="31">
        <v>42702</v>
      </c>
      <c r="B277" s="9">
        <v>85042</v>
      </c>
      <c r="C277">
        <v>0</v>
      </c>
      <c r="D277" s="32">
        <v>0</v>
      </c>
      <c r="E277" s="8">
        <v>0</v>
      </c>
      <c r="F277" s="33">
        <v>0</v>
      </c>
      <c r="G277" s="40">
        <v>0</v>
      </c>
      <c r="V277" s="13"/>
      <c r="W277" s="12"/>
      <c r="X277"/>
      <c r="Y277"/>
    </row>
    <row r="278" spans="1:48" ht="13.5" customHeight="1" x14ac:dyDescent="0.2">
      <c r="A278" s="31">
        <v>42703</v>
      </c>
      <c r="B278" s="9">
        <v>85094</v>
      </c>
      <c r="C278">
        <v>82</v>
      </c>
      <c r="D278" s="32">
        <v>2.4</v>
      </c>
      <c r="E278" s="8">
        <v>21</v>
      </c>
      <c r="F278" s="33">
        <v>30</v>
      </c>
      <c r="G278" s="40">
        <f t="shared" si="35"/>
        <v>0.63414634146341464</v>
      </c>
      <c r="V278" s="13"/>
      <c r="W278" s="12"/>
      <c r="X278"/>
      <c r="Y278"/>
    </row>
    <row r="279" spans="1:48" ht="13.5" customHeight="1" x14ac:dyDescent="0.2">
      <c r="A279" s="31">
        <v>42704</v>
      </c>
      <c r="B279" s="9">
        <v>85140</v>
      </c>
      <c r="C279">
        <v>88</v>
      </c>
      <c r="D279" s="32">
        <v>1.9</v>
      </c>
      <c r="E279" s="8">
        <v>15</v>
      </c>
      <c r="F279" s="33">
        <v>30</v>
      </c>
      <c r="G279" s="40">
        <f t="shared" ref="G279:G281" si="36">(B279-B278)/C279</f>
        <v>0.52272727272727271</v>
      </c>
      <c r="H279" s="138">
        <f>SUM(D264:D279)</f>
        <v>22.599999999999998</v>
      </c>
      <c r="V279" s="13"/>
      <c r="W279" s="12"/>
      <c r="X279"/>
      <c r="Y279"/>
    </row>
    <row r="280" spans="1:48" ht="13.5" customHeight="1" x14ac:dyDescent="0.2">
      <c r="A280" s="31">
        <v>42705</v>
      </c>
      <c r="B280" s="9">
        <v>85235</v>
      </c>
      <c r="C280">
        <v>64</v>
      </c>
      <c r="D280" s="32">
        <v>2</v>
      </c>
      <c r="E280" s="8">
        <v>24</v>
      </c>
      <c r="F280" s="33">
        <v>70</v>
      </c>
      <c r="G280" s="40">
        <f t="shared" si="36"/>
        <v>1.484375</v>
      </c>
      <c r="V280" s="13"/>
      <c r="W280" s="12"/>
      <c r="X280"/>
      <c r="Y280"/>
    </row>
    <row r="281" spans="1:48" ht="13.5" customHeight="1" x14ac:dyDescent="0.2">
      <c r="A281" s="31">
        <v>42706</v>
      </c>
      <c r="B281" s="9">
        <v>85276</v>
      </c>
      <c r="C281">
        <v>62</v>
      </c>
      <c r="D281" s="32">
        <v>0.4</v>
      </c>
      <c r="E281" s="8">
        <v>7</v>
      </c>
      <c r="F281" s="33">
        <v>33</v>
      </c>
      <c r="G281" s="40">
        <f t="shared" si="36"/>
        <v>0.66129032258064513</v>
      </c>
      <c r="V281" s="13"/>
      <c r="W281" s="12"/>
      <c r="X281"/>
      <c r="Y281"/>
    </row>
    <row r="282" spans="1:48" s="14" customFormat="1" ht="13.5" customHeight="1" x14ac:dyDescent="0.2">
      <c r="A282" s="31">
        <v>42707</v>
      </c>
      <c r="B282" s="9">
        <v>85336</v>
      </c>
      <c r="C282">
        <v>73</v>
      </c>
      <c r="D282" s="32">
        <v>1.8</v>
      </c>
      <c r="E282" s="8">
        <v>18</v>
      </c>
      <c r="F282" s="33">
        <v>42</v>
      </c>
      <c r="G282" s="40">
        <f t="shared" ref="G282:G288" si="37">(B282-B281)/C282</f>
        <v>0.82191780821917804</v>
      </c>
      <c r="H282" s="39"/>
      <c r="I282"/>
      <c r="O282" s="63"/>
      <c r="AL282"/>
      <c r="AM282"/>
      <c r="AN282"/>
      <c r="AO282"/>
      <c r="AP282"/>
      <c r="AQ282"/>
      <c r="AR282"/>
      <c r="AS282"/>
      <c r="AT282"/>
      <c r="AU282"/>
      <c r="AV282"/>
    </row>
    <row r="283" spans="1:48" ht="13.5" customHeight="1" x14ac:dyDescent="0.2">
      <c r="A283" s="31">
        <v>42708</v>
      </c>
      <c r="B283" s="9">
        <v>85347</v>
      </c>
      <c r="C283">
        <v>102</v>
      </c>
      <c r="D283" s="32">
        <v>0.9</v>
      </c>
      <c r="E283" s="8">
        <v>6</v>
      </c>
      <c r="F283" s="33">
        <v>4</v>
      </c>
      <c r="G283" s="40">
        <f t="shared" si="37"/>
        <v>0.10784313725490197</v>
      </c>
      <c r="V283" s="6"/>
      <c r="W283" s="6"/>
      <c r="X283"/>
      <c r="Y283"/>
    </row>
    <row r="284" spans="1:48" ht="13.5" customHeight="1" x14ac:dyDescent="0.2">
      <c r="A284" s="31">
        <v>42709</v>
      </c>
      <c r="B284" s="9">
        <v>85408</v>
      </c>
      <c r="C284">
        <v>68</v>
      </c>
      <c r="D284" s="32">
        <v>2</v>
      </c>
      <c r="E284" s="8">
        <v>22</v>
      </c>
      <c r="F284" s="33">
        <v>38</v>
      </c>
      <c r="G284" s="40">
        <f t="shared" si="37"/>
        <v>0.8970588235294118</v>
      </c>
      <c r="V284" s="6"/>
      <c r="W284" s="6"/>
      <c r="X284"/>
      <c r="Y284"/>
    </row>
    <row r="285" spans="1:48" ht="13.5" customHeight="1" x14ac:dyDescent="0.2">
      <c r="A285" s="31">
        <v>42710</v>
      </c>
      <c r="B285" s="9">
        <v>85492</v>
      </c>
      <c r="C285">
        <v>68</v>
      </c>
      <c r="D285" s="32">
        <v>2.9</v>
      </c>
      <c r="E285" s="8">
        <v>27</v>
      </c>
      <c r="F285" s="33">
        <v>56</v>
      </c>
      <c r="G285" s="40">
        <f t="shared" si="37"/>
        <v>1.2352941176470589</v>
      </c>
      <c r="V285" s="6"/>
      <c r="W285" s="6"/>
      <c r="X285"/>
      <c r="Y285"/>
    </row>
    <row r="286" spans="1:48" ht="13.5" customHeight="1" x14ac:dyDescent="0.2">
      <c r="A286" s="31">
        <v>42711</v>
      </c>
      <c r="B286" s="9">
        <v>85547</v>
      </c>
      <c r="C286">
        <v>50</v>
      </c>
      <c r="D286" s="32">
        <v>1</v>
      </c>
      <c r="E286" s="8">
        <v>11</v>
      </c>
      <c r="F286" s="33">
        <v>43</v>
      </c>
      <c r="G286" s="40">
        <f t="shared" si="37"/>
        <v>1.1000000000000001</v>
      </c>
      <c r="V286" s="6"/>
      <c r="W286" s="6"/>
      <c r="X286"/>
      <c r="Y286"/>
    </row>
    <row r="287" spans="1:48" ht="13.5" customHeight="1" x14ac:dyDescent="0.2">
      <c r="A287" s="31">
        <v>42712</v>
      </c>
      <c r="B287" s="9">
        <v>85601</v>
      </c>
      <c r="C287">
        <v>74</v>
      </c>
      <c r="D287" s="32">
        <v>2.5</v>
      </c>
      <c r="E287" s="8">
        <v>18</v>
      </c>
      <c r="F287" s="33">
        <v>35</v>
      </c>
      <c r="G287" s="40">
        <f t="shared" si="37"/>
        <v>0.72972972972972971</v>
      </c>
      <c r="V287" s="6"/>
      <c r="W287" s="6"/>
      <c r="X287"/>
      <c r="Y287"/>
    </row>
    <row r="288" spans="1:48" ht="13.5" customHeight="1" x14ac:dyDescent="0.2">
      <c r="A288" s="31">
        <v>42713</v>
      </c>
      <c r="B288" s="9">
        <v>85668</v>
      </c>
      <c r="C288">
        <v>76</v>
      </c>
      <c r="D288" s="32">
        <v>3</v>
      </c>
      <c r="E288" s="8">
        <v>24</v>
      </c>
      <c r="F288" s="33">
        <v>42</v>
      </c>
      <c r="G288" s="40">
        <f t="shared" si="37"/>
        <v>0.88157894736842102</v>
      </c>
      <c r="H288" s="138">
        <f>SUM(D280:D288)</f>
        <v>16.5</v>
      </c>
      <c r="V288" s="6"/>
      <c r="W288" s="6"/>
      <c r="X288"/>
      <c r="Y288"/>
    </row>
    <row r="289" spans="1:25" ht="13.5" customHeight="1" x14ac:dyDescent="0.2">
      <c r="A289" s="31">
        <v>42714</v>
      </c>
      <c r="B289" s="9">
        <v>85761</v>
      </c>
      <c r="C289">
        <v>59</v>
      </c>
      <c r="D289" s="32">
        <v>2</v>
      </c>
      <c r="E289" s="8">
        <v>17</v>
      </c>
      <c r="F289" s="33">
        <v>78</v>
      </c>
      <c r="G289" s="40">
        <f t="shared" ref="G289:G310" si="38">(B289-B288)/C289</f>
        <v>1.576271186440678</v>
      </c>
      <c r="V289" s="6"/>
      <c r="W289" s="6"/>
      <c r="X289"/>
      <c r="Y289"/>
    </row>
    <row r="290" spans="1:25" ht="13.5" customHeight="1" x14ac:dyDescent="0.2">
      <c r="A290" s="31">
        <v>42715</v>
      </c>
      <c r="B290" s="9">
        <v>85761</v>
      </c>
      <c r="C290">
        <v>0</v>
      </c>
      <c r="D290" s="32">
        <v>0</v>
      </c>
      <c r="E290" s="8">
        <v>0</v>
      </c>
      <c r="F290" s="33">
        <v>0</v>
      </c>
      <c r="G290" s="40">
        <v>0</v>
      </c>
      <c r="V290" s="6"/>
      <c r="W290" s="6"/>
      <c r="X290"/>
      <c r="Y290"/>
    </row>
    <row r="291" spans="1:25" ht="13.5" customHeight="1" x14ac:dyDescent="0.2">
      <c r="A291" s="31">
        <v>42716</v>
      </c>
      <c r="B291" s="9">
        <v>85793</v>
      </c>
      <c r="C291">
        <v>51</v>
      </c>
      <c r="D291" s="32">
        <v>1</v>
      </c>
      <c r="E291" s="8">
        <v>7</v>
      </c>
      <c r="F291" s="33">
        <v>25</v>
      </c>
      <c r="G291" s="40">
        <f t="shared" si="38"/>
        <v>0.62745098039215685</v>
      </c>
      <c r="V291" s="6"/>
      <c r="W291" s="6"/>
      <c r="X291"/>
      <c r="Y291"/>
    </row>
    <row r="292" spans="1:25" ht="13.5" customHeight="1" x14ac:dyDescent="0.2">
      <c r="A292" s="31">
        <v>42717</v>
      </c>
      <c r="B292" s="9">
        <v>85836</v>
      </c>
      <c r="C292">
        <v>63</v>
      </c>
      <c r="D292" s="32">
        <v>1.9</v>
      </c>
      <c r="E292" s="8">
        <v>14</v>
      </c>
      <c r="F292" s="33">
        <v>28</v>
      </c>
      <c r="G292" s="40">
        <f t="shared" si="38"/>
        <v>0.68253968253968256</v>
      </c>
      <c r="V292" s="6"/>
      <c r="W292" s="6"/>
      <c r="X292"/>
      <c r="Y292"/>
    </row>
    <row r="293" spans="1:25" ht="13.5" customHeight="1" x14ac:dyDescent="0.2">
      <c r="A293" s="31">
        <v>42718</v>
      </c>
      <c r="B293" s="9">
        <v>85836</v>
      </c>
      <c r="C293">
        <v>0</v>
      </c>
      <c r="D293" s="32">
        <v>0</v>
      </c>
      <c r="E293" s="8">
        <v>0</v>
      </c>
      <c r="F293" s="33">
        <v>0</v>
      </c>
      <c r="G293" s="40">
        <v>0</v>
      </c>
      <c r="V293" s="6"/>
      <c r="W293" s="6"/>
      <c r="X293"/>
      <c r="Y293"/>
    </row>
    <row r="294" spans="1:25" ht="13.5" customHeight="1" x14ac:dyDescent="0.2">
      <c r="A294" s="31">
        <v>42719</v>
      </c>
      <c r="B294" s="9">
        <v>85883</v>
      </c>
      <c r="C294">
        <v>69</v>
      </c>
      <c r="D294" s="32">
        <v>2.2000000000000002</v>
      </c>
      <c r="E294" s="8">
        <v>12</v>
      </c>
      <c r="F294" s="33">
        <v>35</v>
      </c>
      <c r="G294" s="40">
        <f t="shared" si="38"/>
        <v>0.6811594202898551</v>
      </c>
      <c r="V294" s="6"/>
      <c r="W294" s="6"/>
      <c r="X294"/>
      <c r="Y294"/>
    </row>
    <row r="295" spans="1:25" ht="13.5" customHeight="1" x14ac:dyDescent="0.2">
      <c r="A295" s="31">
        <v>42720</v>
      </c>
      <c r="B295" s="9">
        <v>85950</v>
      </c>
      <c r="C295">
        <v>69</v>
      </c>
      <c r="D295" s="32">
        <v>2</v>
      </c>
      <c r="E295" s="8">
        <v>14</v>
      </c>
      <c r="F295" s="33">
        <v>52</v>
      </c>
      <c r="G295" s="40">
        <f t="shared" si="38"/>
        <v>0.97101449275362317</v>
      </c>
      <c r="V295" s="6"/>
      <c r="W295" s="6"/>
      <c r="X295"/>
      <c r="Y295"/>
    </row>
    <row r="296" spans="1:25" ht="13.5" customHeight="1" x14ac:dyDescent="0.2">
      <c r="A296" s="31">
        <v>42721</v>
      </c>
      <c r="B296" s="9">
        <v>85976</v>
      </c>
      <c r="C296">
        <v>52</v>
      </c>
      <c r="D296" s="32">
        <v>1</v>
      </c>
      <c r="E296" s="8">
        <v>5</v>
      </c>
      <c r="F296" s="33">
        <v>19</v>
      </c>
      <c r="G296" s="40">
        <f t="shared" si="38"/>
        <v>0.5</v>
      </c>
      <c r="V296" s="6"/>
      <c r="W296" s="6"/>
      <c r="X296"/>
      <c r="Y296"/>
    </row>
    <row r="297" spans="1:25" ht="13.5" customHeight="1" x14ac:dyDescent="0.2">
      <c r="A297" s="31">
        <v>42722</v>
      </c>
      <c r="B297" s="9">
        <v>85984</v>
      </c>
      <c r="C297">
        <v>34</v>
      </c>
      <c r="D297" s="32">
        <v>0.4</v>
      </c>
      <c r="E297" s="8">
        <v>2</v>
      </c>
      <c r="F297" s="33">
        <v>6</v>
      </c>
      <c r="G297" s="40">
        <f t="shared" si="38"/>
        <v>0.23529411764705882</v>
      </c>
      <c r="V297" s="6"/>
      <c r="W297" s="6"/>
      <c r="X297"/>
      <c r="Y297"/>
    </row>
    <row r="298" spans="1:25" ht="13.5" customHeight="1" x14ac:dyDescent="0.2">
      <c r="A298" s="31">
        <v>42723</v>
      </c>
      <c r="B298" s="9">
        <v>85984</v>
      </c>
      <c r="C298">
        <v>0</v>
      </c>
      <c r="D298" s="32">
        <v>0</v>
      </c>
      <c r="E298" s="8">
        <v>0</v>
      </c>
      <c r="F298" s="33">
        <v>0</v>
      </c>
      <c r="G298" s="40">
        <v>0</v>
      </c>
      <c r="V298" s="6"/>
      <c r="W298" s="6"/>
      <c r="X298"/>
      <c r="Y298"/>
    </row>
    <row r="299" spans="1:25" ht="13.5" customHeight="1" x14ac:dyDescent="0.2">
      <c r="A299" s="31">
        <v>42724</v>
      </c>
      <c r="B299" s="9">
        <v>86043</v>
      </c>
      <c r="C299">
        <v>82</v>
      </c>
      <c r="D299" s="32">
        <v>2.4</v>
      </c>
      <c r="E299" s="8">
        <v>20</v>
      </c>
      <c r="F299" s="33">
        <v>37</v>
      </c>
      <c r="G299" s="40">
        <f t="shared" si="38"/>
        <v>0.71951219512195119</v>
      </c>
      <c r="V299" s="6"/>
      <c r="W299" s="6"/>
      <c r="X299"/>
      <c r="Y299"/>
    </row>
    <row r="300" spans="1:25" ht="13.5" customHeight="1" x14ac:dyDescent="0.2">
      <c r="A300" s="31">
        <v>42725</v>
      </c>
      <c r="B300" s="9">
        <v>86115</v>
      </c>
      <c r="C300">
        <v>70</v>
      </c>
      <c r="D300" s="32">
        <v>2</v>
      </c>
      <c r="E300" s="8">
        <v>15</v>
      </c>
      <c r="F300" s="33">
        <v>56</v>
      </c>
      <c r="G300" s="40">
        <f t="shared" si="38"/>
        <v>1.0285714285714285</v>
      </c>
      <c r="H300" s="138">
        <f>SUM(D289:D300)</f>
        <v>14.900000000000002</v>
      </c>
      <c r="V300" s="6"/>
      <c r="W300" s="6"/>
      <c r="X300"/>
      <c r="Y300"/>
    </row>
    <row r="301" spans="1:25" ht="13.5" customHeight="1" x14ac:dyDescent="0.2">
      <c r="A301" s="31">
        <v>42726</v>
      </c>
      <c r="B301" s="9">
        <v>86162</v>
      </c>
      <c r="C301">
        <v>91</v>
      </c>
      <c r="D301" s="32">
        <v>2.2000000000000002</v>
      </c>
      <c r="E301" s="8">
        <v>18</v>
      </c>
      <c r="F301" s="33">
        <v>28</v>
      </c>
      <c r="G301" s="40">
        <f t="shared" si="38"/>
        <v>0.51648351648351654</v>
      </c>
      <c r="X301"/>
      <c r="Y301"/>
    </row>
    <row r="302" spans="1:25" ht="13.5" customHeight="1" x14ac:dyDescent="0.2">
      <c r="A302" s="31">
        <v>42727</v>
      </c>
      <c r="B302" s="9">
        <v>86182</v>
      </c>
      <c r="C302">
        <v>66</v>
      </c>
      <c r="D302" s="32">
        <v>1</v>
      </c>
      <c r="E302" s="8">
        <v>10</v>
      </c>
      <c r="F302" s="33">
        <v>10</v>
      </c>
      <c r="G302" s="40">
        <f t="shared" si="38"/>
        <v>0.30303030303030304</v>
      </c>
      <c r="X302"/>
      <c r="Y302"/>
    </row>
    <row r="303" spans="1:25" ht="13.5" customHeight="1" x14ac:dyDescent="0.2">
      <c r="A303" s="31">
        <v>42728</v>
      </c>
      <c r="B303" s="9">
        <v>86223</v>
      </c>
      <c r="C303">
        <v>63</v>
      </c>
      <c r="D303" s="32">
        <v>1.1000000000000001</v>
      </c>
      <c r="E303" s="8">
        <v>9</v>
      </c>
      <c r="F303" s="33">
        <v>31</v>
      </c>
      <c r="G303" s="40">
        <f t="shared" si="38"/>
        <v>0.65079365079365081</v>
      </c>
      <c r="X303"/>
      <c r="Y303"/>
    </row>
    <row r="304" spans="1:25" ht="13.5" customHeight="1" x14ac:dyDescent="0.2">
      <c r="A304" s="31">
        <v>42729</v>
      </c>
      <c r="B304" s="9">
        <v>86334</v>
      </c>
      <c r="C304">
        <v>54</v>
      </c>
      <c r="D304" s="32">
        <v>1</v>
      </c>
      <c r="E304" s="8">
        <v>10</v>
      </c>
      <c r="F304" s="33">
        <v>101</v>
      </c>
      <c r="G304" s="40">
        <f t="shared" si="38"/>
        <v>2.0555555555555554</v>
      </c>
      <c r="X304"/>
      <c r="Y304"/>
    </row>
    <row r="305" spans="1:25" ht="13.5" customHeight="1" x14ac:dyDescent="0.2">
      <c r="A305" s="31">
        <v>42730</v>
      </c>
      <c r="B305" s="9">
        <v>86334</v>
      </c>
      <c r="C305">
        <v>0</v>
      </c>
      <c r="D305" s="32">
        <v>0</v>
      </c>
      <c r="E305" s="8">
        <v>0</v>
      </c>
      <c r="F305" s="33">
        <v>0</v>
      </c>
      <c r="G305" s="40">
        <v>0</v>
      </c>
      <c r="X305"/>
      <c r="Y305"/>
    </row>
    <row r="306" spans="1:25" ht="13.5" customHeight="1" x14ac:dyDescent="0.2">
      <c r="A306" s="31">
        <v>42731</v>
      </c>
      <c r="B306" s="9">
        <v>86388</v>
      </c>
      <c r="C306">
        <v>63</v>
      </c>
      <c r="D306" s="32">
        <v>2</v>
      </c>
      <c r="E306" s="8">
        <v>10</v>
      </c>
      <c r="F306" s="33">
        <v>43</v>
      </c>
      <c r="G306" s="40">
        <f t="shared" si="38"/>
        <v>0.8571428571428571</v>
      </c>
      <c r="X306"/>
      <c r="Y306"/>
    </row>
    <row r="307" spans="1:25" ht="13.5" customHeight="1" x14ac:dyDescent="0.2">
      <c r="A307" s="31">
        <v>42732</v>
      </c>
      <c r="B307" s="9">
        <v>86435</v>
      </c>
      <c r="C307">
        <v>83</v>
      </c>
      <c r="D307" s="32">
        <v>2.2000000000000002</v>
      </c>
      <c r="E307" s="8">
        <v>16</v>
      </c>
      <c r="F307" s="33">
        <v>30</v>
      </c>
      <c r="G307" s="40">
        <f t="shared" si="38"/>
        <v>0.5662650602409639</v>
      </c>
      <c r="X307"/>
      <c r="Y307"/>
    </row>
    <row r="308" spans="1:25" ht="13.5" customHeight="1" x14ac:dyDescent="0.2">
      <c r="A308" s="31">
        <v>42733</v>
      </c>
      <c r="B308" s="9">
        <v>86503</v>
      </c>
      <c r="C308">
        <v>69</v>
      </c>
      <c r="D308" s="32">
        <v>2</v>
      </c>
      <c r="E308" s="8">
        <v>23</v>
      </c>
      <c r="F308" s="33">
        <v>43</v>
      </c>
      <c r="G308" s="40">
        <f t="shared" si="38"/>
        <v>0.98550724637681164</v>
      </c>
      <c r="X308"/>
      <c r="Y308"/>
    </row>
    <row r="309" spans="1:25" ht="13.5" customHeight="1" x14ac:dyDescent="0.2">
      <c r="A309" s="31">
        <v>42734</v>
      </c>
      <c r="B309" s="9">
        <v>86617</v>
      </c>
      <c r="C309">
        <v>64</v>
      </c>
      <c r="D309" s="32">
        <v>2.4</v>
      </c>
      <c r="E309" s="8">
        <v>30</v>
      </c>
      <c r="F309" s="33">
        <v>83</v>
      </c>
      <c r="G309" s="40">
        <f t="shared" si="38"/>
        <v>1.78125</v>
      </c>
      <c r="X309"/>
      <c r="Y309"/>
    </row>
    <row r="310" spans="1:25" ht="13.5" customHeight="1" x14ac:dyDescent="0.2">
      <c r="A310" s="31">
        <v>42735</v>
      </c>
      <c r="B310" s="9">
        <v>86622</v>
      </c>
      <c r="C310">
        <v>38</v>
      </c>
      <c r="D310" s="32">
        <v>0.3</v>
      </c>
      <c r="E310" s="8">
        <v>1</v>
      </c>
      <c r="F310" s="33">
        <v>4</v>
      </c>
      <c r="G310" s="40">
        <f t="shared" si="38"/>
        <v>0.13157894736842105</v>
      </c>
      <c r="H310" s="138">
        <f>SUM(D301:D310)</f>
        <v>14.200000000000001</v>
      </c>
      <c r="X310"/>
      <c r="Y310"/>
    </row>
    <row r="311" spans="1:25" ht="13.5" customHeight="1" x14ac:dyDescent="0.2">
      <c r="A311" s="31">
        <v>42736</v>
      </c>
      <c r="B311" s="9">
        <v>86641</v>
      </c>
      <c r="C311">
        <v>84</v>
      </c>
      <c r="D311" s="32">
        <v>1</v>
      </c>
      <c r="E311" s="8">
        <v>9</v>
      </c>
      <c r="F311" s="33">
        <v>9</v>
      </c>
      <c r="G311" s="40">
        <f t="shared" ref="G311:G322" si="39">(B311-B310)/C311</f>
        <v>0.22619047619047619</v>
      </c>
      <c r="X311"/>
      <c r="Y311"/>
    </row>
    <row r="312" spans="1:25" ht="13.5" customHeight="1" x14ac:dyDescent="0.2">
      <c r="A312" s="31">
        <v>42737</v>
      </c>
      <c r="B312" s="9">
        <v>86656</v>
      </c>
      <c r="C312">
        <v>115</v>
      </c>
      <c r="D312" s="32">
        <v>1.5</v>
      </c>
      <c r="E312" s="8">
        <v>8</v>
      </c>
      <c r="F312" s="33">
        <v>6</v>
      </c>
      <c r="G312" s="40">
        <f t="shared" si="39"/>
        <v>0.13043478260869565</v>
      </c>
      <c r="X312"/>
      <c r="Y312"/>
    </row>
    <row r="313" spans="1:25" ht="13.5" customHeight="1" x14ac:dyDescent="0.2">
      <c r="A313" s="31">
        <v>42738</v>
      </c>
      <c r="B313" s="9">
        <v>86664</v>
      </c>
      <c r="C313">
        <v>30</v>
      </c>
      <c r="D313" s="32">
        <v>0.4</v>
      </c>
      <c r="E313" s="8">
        <v>0</v>
      </c>
      <c r="F313" s="33">
        <v>6</v>
      </c>
      <c r="G313" s="40">
        <f t="shared" si="39"/>
        <v>0.26666666666666666</v>
      </c>
      <c r="V313" s="6"/>
      <c r="W313" s="6"/>
      <c r="X313"/>
      <c r="Y313"/>
    </row>
    <row r="314" spans="1:25" ht="13.5" customHeight="1" x14ac:dyDescent="0.2">
      <c r="A314" s="31">
        <v>42739</v>
      </c>
      <c r="B314" s="9">
        <v>86705</v>
      </c>
      <c r="C314">
        <v>58</v>
      </c>
      <c r="D314" s="32">
        <v>2</v>
      </c>
      <c r="E314" s="8">
        <v>8</v>
      </c>
      <c r="F314" s="33">
        <v>32</v>
      </c>
      <c r="G314" s="40">
        <f t="shared" si="39"/>
        <v>0.7068965517241379</v>
      </c>
      <c r="V314" s="6"/>
      <c r="W314" s="6"/>
      <c r="X314"/>
      <c r="Y314"/>
    </row>
    <row r="315" spans="1:25" ht="13.5" customHeight="1" x14ac:dyDescent="0.2">
      <c r="A315" s="31">
        <v>42740</v>
      </c>
      <c r="B315" s="9">
        <v>86753</v>
      </c>
      <c r="C315">
        <v>59</v>
      </c>
      <c r="D315" s="32">
        <v>2</v>
      </c>
      <c r="E315" s="8">
        <v>9</v>
      </c>
      <c r="F315" s="33">
        <v>38</v>
      </c>
      <c r="G315" s="40">
        <f t="shared" si="39"/>
        <v>0.81355932203389836</v>
      </c>
      <c r="V315" s="6"/>
      <c r="W315" s="6"/>
      <c r="X315"/>
      <c r="Y315"/>
    </row>
    <row r="316" spans="1:25" ht="13.5" customHeight="1" x14ac:dyDescent="0.2">
      <c r="A316" s="31">
        <v>42741</v>
      </c>
      <c r="B316" s="9">
        <v>86799</v>
      </c>
      <c r="C316">
        <v>66</v>
      </c>
      <c r="D316" s="32">
        <v>1.9</v>
      </c>
      <c r="E316" s="8">
        <v>7</v>
      </c>
      <c r="F316" s="33">
        <v>38</v>
      </c>
      <c r="G316" s="40">
        <f t="shared" si="39"/>
        <v>0.69696969696969702</v>
      </c>
      <c r="V316" s="6"/>
      <c r="W316" s="6"/>
      <c r="X316"/>
      <c r="Y316"/>
    </row>
    <row r="317" spans="1:25" ht="13.5" customHeight="1" x14ac:dyDescent="0.2">
      <c r="A317" s="31">
        <v>42742</v>
      </c>
      <c r="B317" s="9">
        <v>86814</v>
      </c>
      <c r="C317">
        <v>72</v>
      </c>
      <c r="D317" s="32">
        <v>0.9</v>
      </c>
      <c r="E317" s="8">
        <v>5</v>
      </c>
      <c r="F317" s="33">
        <v>10</v>
      </c>
      <c r="G317" s="40">
        <f t="shared" si="39"/>
        <v>0.20833333333333334</v>
      </c>
      <c r="V317" s="6"/>
      <c r="W317" s="6"/>
      <c r="X317"/>
      <c r="Y317"/>
    </row>
    <row r="318" spans="1:25" ht="13.5" customHeight="1" x14ac:dyDescent="0.2">
      <c r="A318" s="31">
        <v>42743</v>
      </c>
      <c r="B318" s="9">
        <v>86822</v>
      </c>
      <c r="C318">
        <v>115</v>
      </c>
      <c r="D318" s="32">
        <v>0.9</v>
      </c>
      <c r="E318" s="8">
        <v>5</v>
      </c>
      <c r="F318" s="33">
        <v>2</v>
      </c>
      <c r="G318" s="40">
        <f t="shared" si="39"/>
        <v>6.9565217391304349E-2</v>
      </c>
      <c r="V318" s="6"/>
      <c r="W318" s="6"/>
      <c r="X318"/>
      <c r="Y318"/>
    </row>
    <row r="319" spans="1:25" ht="13.5" customHeight="1" x14ac:dyDescent="0.2">
      <c r="A319" s="31">
        <v>42744</v>
      </c>
      <c r="B319" s="9">
        <v>86861</v>
      </c>
      <c r="C319">
        <v>88</v>
      </c>
      <c r="D319" s="32">
        <v>2</v>
      </c>
      <c r="E319" s="8">
        <v>15</v>
      </c>
      <c r="F319" s="33">
        <v>23</v>
      </c>
      <c r="G319" s="40">
        <f t="shared" si="39"/>
        <v>0.44318181818181818</v>
      </c>
      <c r="V319" s="6"/>
      <c r="W319" s="6"/>
      <c r="X319"/>
      <c r="Y319"/>
    </row>
    <row r="320" spans="1:25" ht="13.5" customHeight="1" x14ac:dyDescent="0.2">
      <c r="A320" s="31">
        <v>42745</v>
      </c>
      <c r="B320" s="9">
        <v>86918</v>
      </c>
      <c r="C320">
        <v>71</v>
      </c>
      <c r="D320" s="32">
        <v>2</v>
      </c>
      <c r="E320" s="8">
        <v>19</v>
      </c>
      <c r="F320" s="33">
        <v>37</v>
      </c>
      <c r="G320" s="40">
        <f t="shared" si="39"/>
        <v>0.80281690140845074</v>
      </c>
      <c r="V320" s="6"/>
      <c r="W320" s="6"/>
      <c r="X320"/>
      <c r="Y320"/>
    </row>
    <row r="321" spans="1:25" ht="13.5" customHeight="1" x14ac:dyDescent="0.2">
      <c r="A321" s="31">
        <v>42746</v>
      </c>
      <c r="B321" s="9">
        <v>86983</v>
      </c>
      <c r="C321">
        <v>56</v>
      </c>
      <c r="D321" s="32">
        <v>2</v>
      </c>
      <c r="E321" s="8">
        <v>8</v>
      </c>
      <c r="F321" s="33">
        <v>56</v>
      </c>
      <c r="G321" s="40">
        <f t="shared" si="39"/>
        <v>1.1607142857142858</v>
      </c>
      <c r="V321" s="6"/>
      <c r="W321" s="6"/>
      <c r="X321"/>
      <c r="Y321"/>
    </row>
    <row r="322" spans="1:25" ht="13.5" customHeight="1" x14ac:dyDescent="0.2">
      <c r="A322" s="31">
        <v>42747</v>
      </c>
      <c r="B322" s="9">
        <v>87035</v>
      </c>
      <c r="C322">
        <v>69</v>
      </c>
      <c r="D322" s="32">
        <v>2.4</v>
      </c>
      <c r="E322" s="8">
        <v>19</v>
      </c>
      <c r="F322" s="33">
        <v>31</v>
      </c>
      <c r="G322" s="40">
        <f t="shared" si="39"/>
        <v>0.75362318840579712</v>
      </c>
      <c r="H322" s="138">
        <f>SUM(D311:D322)</f>
        <v>19</v>
      </c>
      <c r="V322" s="6"/>
      <c r="W322" s="6"/>
      <c r="X322"/>
      <c r="Y322"/>
    </row>
    <row r="323" spans="1:25" ht="13.5" customHeight="1" x14ac:dyDescent="0.2">
      <c r="A323" s="31">
        <v>42748</v>
      </c>
      <c r="B323" s="9">
        <v>87754</v>
      </c>
      <c r="C323">
        <v>41</v>
      </c>
      <c r="D323" s="32">
        <v>0.6</v>
      </c>
      <c r="E323" s="8">
        <v>2</v>
      </c>
      <c r="F323" s="33">
        <v>716</v>
      </c>
      <c r="G323" s="40">
        <f t="shared" ref="G323" si="40">(B323-B322)/C323</f>
        <v>17.536585365853657</v>
      </c>
      <c r="H323" s="138">
        <f>SUM(D323)</f>
        <v>0.6</v>
      </c>
      <c r="V323" s="6"/>
      <c r="W323" s="6"/>
      <c r="X323"/>
      <c r="Y323"/>
    </row>
    <row r="324" spans="1:25" ht="13.5" customHeight="1" x14ac:dyDescent="0.2">
      <c r="A324" s="31">
        <v>42749</v>
      </c>
      <c r="B324" s="9">
        <v>87800</v>
      </c>
      <c r="C324">
        <v>45</v>
      </c>
      <c r="D324" s="32">
        <v>0.4</v>
      </c>
      <c r="E324" s="8">
        <v>6</v>
      </c>
      <c r="F324" s="33">
        <v>176</v>
      </c>
      <c r="G324" s="40">
        <f t="shared" ref="G324" si="41">(B324-B323)/C324</f>
        <v>1.0222222222222221</v>
      </c>
      <c r="H324" s="138">
        <f>SUM(D324)</f>
        <v>0.4</v>
      </c>
      <c r="V324" s="6"/>
      <c r="W324" s="6"/>
      <c r="X324"/>
      <c r="Y324"/>
    </row>
    <row r="325" spans="1:25" ht="13.5" customHeight="1" x14ac:dyDescent="0.2">
      <c r="A325" s="31">
        <v>42750</v>
      </c>
      <c r="B325" s="9">
        <v>87800</v>
      </c>
      <c r="C325">
        <v>0</v>
      </c>
      <c r="D325" s="32">
        <v>0</v>
      </c>
      <c r="E325" s="8">
        <v>0</v>
      </c>
      <c r="F325" s="33">
        <v>0</v>
      </c>
      <c r="G325" s="40">
        <v>0</v>
      </c>
      <c r="V325" s="6"/>
      <c r="W325" s="6"/>
      <c r="X325"/>
      <c r="Y325"/>
    </row>
    <row r="326" spans="1:25" ht="13.5" customHeight="1" x14ac:dyDescent="0.2">
      <c r="A326" s="31">
        <v>42751</v>
      </c>
      <c r="B326" s="9">
        <v>88253</v>
      </c>
      <c r="C326">
        <v>47</v>
      </c>
      <c r="D326" s="32">
        <v>0</v>
      </c>
      <c r="E326" s="8">
        <v>0</v>
      </c>
      <c r="F326" s="33">
        <v>308</v>
      </c>
      <c r="G326" s="40">
        <f t="shared" ref="G326:G327" si="42">(B326-B325)/C326</f>
        <v>9.6382978723404253</v>
      </c>
      <c r="V326" s="6"/>
      <c r="W326" s="6"/>
      <c r="X326"/>
      <c r="Y326"/>
    </row>
    <row r="327" spans="1:25" ht="13.5" customHeight="1" x14ac:dyDescent="0.2">
      <c r="A327" s="31">
        <v>42752</v>
      </c>
      <c r="B327" s="9">
        <v>88652</v>
      </c>
      <c r="C327">
        <v>49</v>
      </c>
      <c r="D327" s="32">
        <v>0</v>
      </c>
      <c r="E327" s="8">
        <v>0</v>
      </c>
      <c r="F327" s="33">
        <v>397</v>
      </c>
      <c r="G327" s="40">
        <f t="shared" si="42"/>
        <v>8.1428571428571423</v>
      </c>
      <c r="H327" s="138"/>
      <c r="V327" s="6"/>
      <c r="W327" s="6"/>
      <c r="X327"/>
      <c r="Y327"/>
    </row>
    <row r="328" spans="1:25" ht="13.5" customHeight="1" x14ac:dyDescent="0.2">
      <c r="A328" s="31">
        <v>42753</v>
      </c>
      <c r="B328" s="9">
        <v>88701</v>
      </c>
      <c r="C328">
        <v>86</v>
      </c>
      <c r="D328" s="32">
        <v>2</v>
      </c>
      <c r="E328" s="8">
        <v>16</v>
      </c>
      <c r="F328" s="33">
        <v>31</v>
      </c>
      <c r="G328" s="40">
        <f t="shared" ref="G328:G336" si="43">(B328-B327)/C328</f>
        <v>0.56976744186046513</v>
      </c>
      <c r="V328" s="6"/>
      <c r="W328" s="6"/>
      <c r="X328"/>
      <c r="Y328"/>
    </row>
    <row r="329" spans="1:25" ht="13.5" customHeight="1" x14ac:dyDescent="0.2">
      <c r="A329" s="31">
        <v>42754</v>
      </c>
      <c r="B329" s="9">
        <v>88793</v>
      </c>
      <c r="C329">
        <v>76</v>
      </c>
      <c r="D329" s="32">
        <v>2</v>
      </c>
      <c r="E329" s="8">
        <v>24</v>
      </c>
      <c r="F329" s="33">
        <v>68</v>
      </c>
      <c r="G329" s="40">
        <f t="shared" si="43"/>
        <v>1.2105263157894737</v>
      </c>
      <c r="V329" s="6"/>
      <c r="W329" s="6"/>
      <c r="X329"/>
      <c r="Y329"/>
    </row>
    <row r="330" spans="1:25" ht="13.5" customHeight="1" x14ac:dyDescent="0.2">
      <c r="A330" s="31">
        <v>42755</v>
      </c>
      <c r="B330" s="9">
        <v>88840</v>
      </c>
      <c r="C330">
        <v>102</v>
      </c>
      <c r="D330" s="32">
        <v>2.2999999999999998</v>
      </c>
      <c r="E330" s="8">
        <v>25</v>
      </c>
      <c r="F330" s="33">
        <v>21</v>
      </c>
      <c r="G330" s="40">
        <f t="shared" si="43"/>
        <v>0.46078431372549017</v>
      </c>
      <c r="V330" s="6"/>
      <c r="W330" s="6"/>
      <c r="X330"/>
      <c r="Y330"/>
    </row>
    <row r="331" spans="1:25" ht="13.5" customHeight="1" x14ac:dyDescent="0.2">
      <c r="A331" s="31">
        <v>42756</v>
      </c>
      <c r="B331" s="9">
        <v>88880</v>
      </c>
      <c r="C331">
        <v>73</v>
      </c>
      <c r="D331" s="32">
        <v>1.5</v>
      </c>
      <c r="E331" s="8">
        <v>15</v>
      </c>
      <c r="F331" s="33">
        <v>24</v>
      </c>
      <c r="G331" s="40">
        <f t="shared" si="43"/>
        <v>0.54794520547945202</v>
      </c>
      <c r="V331" s="6"/>
      <c r="W331" s="6"/>
      <c r="X331"/>
      <c r="Y331"/>
    </row>
    <row r="332" spans="1:25" ht="13.5" customHeight="1" x14ac:dyDescent="0.2">
      <c r="A332" s="31">
        <v>42757</v>
      </c>
      <c r="B332" s="9">
        <v>88911</v>
      </c>
      <c r="C332">
        <v>69</v>
      </c>
      <c r="D332" s="32">
        <v>1</v>
      </c>
      <c r="E332" s="8">
        <v>9</v>
      </c>
      <c r="F332" s="33">
        <v>21</v>
      </c>
      <c r="G332" s="40">
        <f t="shared" si="43"/>
        <v>0.44927536231884058</v>
      </c>
      <c r="V332" s="6"/>
      <c r="W332" s="6"/>
      <c r="X332"/>
      <c r="Y332"/>
    </row>
    <row r="333" spans="1:25" ht="13.5" customHeight="1" x14ac:dyDescent="0.2">
      <c r="A333" s="31">
        <v>42758</v>
      </c>
      <c r="B333" s="9">
        <v>88963</v>
      </c>
      <c r="C333">
        <v>89</v>
      </c>
      <c r="D333" s="32">
        <v>2</v>
      </c>
      <c r="E333" s="8">
        <v>23</v>
      </c>
      <c r="F333" s="33">
        <v>28</v>
      </c>
      <c r="G333" s="40">
        <f t="shared" si="43"/>
        <v>0.5842696629213483</v>
      </c>
      <c r="V333" s="6"/>
      <c r="W333" s="6"/>
      <c r="X333"/>
      <c r="Y333"/>
    </row>
    <row r="334" spans="1:25" ht="13.5" customHeight="1" x14ac:dyDescent="0.2">
      <c r="A334" s="31">
        <v>42759</v>
      </c>
      <c r="B334" s="9">
        <v>89011</v>
      </c>
      <c r="C334">
        <v>78</v>
      </c>
      <c r="D334" s="32">
        <v>1.6</v>
      </c>
      <c r="E334" s="8">
        <v>13</v>
      </c>
      <c r="F334" s="33">
        <v>33</v>
      </c>
      <c r="G334" s="40">
        <f t="shared" si="43"/>
        <v>0.61538461538461542</v>
      </c>
      <c r="V334" s="6"/>
      <c r="W334" s="6"/>
      <c r="X334"/>
      <c r="Y334"/>
    </row>
    <row r="335" spans="1:25" ht="13.5" customHeight="1" x14ac:dyDescent="0.2">
      <c r="A335" s="31">
        <v>42760</v>
      </c>
      <c r="B335" s="9">
        <v>89055</v>
      </c>
      <c r="C335">
        <v>86</v>
      </c>
      <c r="D335" s="32">
        <v>2</v>
      </c>
      <c r="E335" s="8">
        <v>20</v>
      </c>
      <c r="F335" s="33">
        <v>23</v>
      </c>
      <c r="G335" s="40">
        <f t="shared" si="43"/>
        <v>0.51162790697674421</v>
      </c>
      <c r="V335" s="6"/>
      <c r="W335" s="6"/>
      <c r="X335"/>
      <c r="Y335"/>
    </row>
    <row r="336" spans="1:25" ht="13.5" customHeight="1" x14ac:dyDescent="0.2">
      <c r="A336" s="31">
        <v>42761</v>
      </c>
      <c r="B336" s="9">
        <v>89103</v>
      </c>
      <c r="C336">
        <v>77</v>
      </c>
      <c r="D336" s="32">
        <v>2</v>
      </c>
      <c r="E336" s="8">
        <v>21</v>
      </c>
      <c r="F336" s="33">
        <v>27</v>
      </c>
      <c r="G336" s="40">
        <f t="shared" si="43"/>
        <v>0.62337662337662336</v>
      </c>
      <c r="V336" s="6"/>
      <c r="W336" s="6"/>
      <c r="X336"/>
      <c r="Y336"/>
    </row>
    <row r="337" spans="1:25" ht="13.5" customHeight="1" x14ac:dyDescent="0.2">
      <c r="A337" s="31">
        <v>42762</v>
      </c>
      <c r="B337" s="9">
        <v>89103</v>
      </c>
      <c r="C337">
        <v>0</v>
      </c>
      <c r="D337" s="32">
        <v>0</v>
      </c>
      <c r="E337" s="8">
        <v>0</v>
      </c>
      <c r="F337" s="33">
        <v>0</v>
      </c>
      <c r="G337" s="40">
        <v>0</v>
      </c>
      <c r="V337" s="6"/>
      <c r="W337" s="6"/>
      <c r="X337"/>
      <c r="Y337"/>
    </row>
    <row r="338" spans="1:25" ht="13.5" customHeight="1" x14ac:dyDescent="0.2">
      <c r="A338" s="31">
        <v>42763</v>
      </c>
      <c r="B338" s="9">
        <v>89120</v>
      </c>
      <c r="C338">
        <v>107</v>
      </c>
      <c r="D338" s="32">
        <v>1.2</v>
      </c>
      <c r="E338" s="8">
        <v>9</v>
      </c>
      <c r="F338" s="33">
        <v>6</v>
      </c>
      <c r="G338" s="40">
        <f t="shared" ref="G338:G340" si="44">(B338-B337)/C338</f>
        <v>0.15887850467289719</v>
      </c>
      <c r="V338" s="6"/>
      <c r="W338" s="6"/>
      <c r="X338"/>
      <c r="Y338"/>
    </row>
    <row r="339" spans="1:25" ht="13.5" customHeight="1" x14ac:dyDescent="0.2">
      <c r="A339" s="31">
        <v>42764</v>
      </c>
      <c r="B339" s="9">
        <v>89133</v>
      </c>
      <c r="C339">
        <v>81</v>
      </c>
      <c r="D339" s="32">
        <v>0.9</v>
      </c>
      <c r="E339" s="8">
        <v>7</v>
      </c>
      <c r="F339" s="33">
        <v>5</v>
      </c>
      <c r="G339" s="40">
        <f t="shared" si="44"/>
        <v>0.16049382716049382</v>
      </c>
      <c r="V339" s="6"/>
      <c r="W339" s="6"/>
      <c r="X339"/>
      <c r="Y339"/>
    </row>
    <row r="340" spans="1:25" ht="13.5" customHeight="1" x14ac:dyDescent="0.2">
      <c r="A340" s="31">
        <v>42765</v>
      </c>
      <c r="B340" s="9">
        <v>89174</v>
      </c>
      <c r="C340">
        <v>97</v>
      </c>
      <c r="D340" s="32">
        <v>2.2000000000000002</v>
      </c>
      <c r="E340" s="8">
        <v>22</v>
      </c>
      <c r="F340" s="33">
        <v>17</v>
      </c>
      <c r="G340" s="40">
        <f t="shared" si="44"/>
        <v>0.42268041237113402</v>
      </c>
      <c r="H340" s="138">
        <f>SUM(D328:D340)</f>
        <v>20.699999999999996</v>
      </c>
      <c r="V340" s="6"/>
      <c r="W340" s="6"/>
      <c r="X340"/>
      <c r="Y340"/>
    </row>
    <row r="341" spans="1:25" ht="13.5" customHeight="1" x14ac:dyDescent="0.2">
      <c r="A341" s="31">
        <v>42766</v>
      </c>
      <c r="B341" s="9">
        <v>89225</v>
      </c>
      <c r="C341">
        <v>75</v>
      </c>
      <c r="D341" s="32">
        <v>2</v>
      </c>
      <c r="E341" s="8">
        <v>15</v>
      </c>
      <c r="F341" s="33">
        <v>35</v>
      </c>
      <c r="G341" s="40">
        <f t="shared" ref="G341:G351" si="45">(B341-B340)/C341</f>
        <v>0.68</v>
      </c>
      <c r="V341" s="6"/>
      <c r="W341" s="6"/>
      <c r="X341"/>
      <c r="Y341"/>
    </row>
    <row r="342" spans="1:25" ht="13.5" customHeight="1" x14ac:dyDescent="0.2">
      <c r="A342" s="31">
        <v>42767</v>
      </c>
      <c r="B342" s="9">
        <v>89306</v>
      </c>
      <c r="C342">
        <v>66</v>
      </c>
      <c r="D342" s="32">
        <v>2.7</v>
      </c>
      <c r="E342" s="8">
        <v>20</v>
      </c>
      <c r="F342" s="33">
        <v>59</v>
      </c>
      <c r="G342" s="40">
        <f t="shared" si="45"/>
        <v>1.2272727272727273</v>
      </c>
      <c r="V342" s="6"/>
      <c r="W342" s="6"/>
      <c r="X342"/>
      <c r="Y342"/>
    </row>
    <row r="343" spans="1:25" ht="13.5" customHeight="1" x14ac:dyDescent="0.2">
      <c r="A343" s="31">
        <v>42768</v>
      </c>
      <c r="B343" s="9">
        <v>89346</v>
      </c>
      <c r="C343">
        <v>70</v>
      </c>
      <c r="D343" s="32">
        <v>2</v>
      </c>
      <c r="E343" s="8">
        <v>12</v>
      </c>
      <c r="F343" s="33">
        <v>28</v>
      </c>
      <c r="G343" s="40">
        <f t="shared" si="45"/>
        <v>0.5714285714285714</v>
      </c>
      <c r="V343" s="6"/>
      <c r="W343" s="6"/>
      <c r="X343"/>
      <c r="Y343"/>
    </row>
    <row r="344" spans="1:25" ht="13.5" customHeight="1" x14ac:dyDescent="0.2">
      <c r="A344" s="31">
        <v>42769</v>
      </c>
      <c r="B344" s="9">
        <v>89380</v>
      </c>
      <c r="C344">
        <v>97</v>
      </c>
      <c r="D344" s="32">
        <v>2.2000000000000002</v>
      </c>
      <c r="E344" s="8">
        <v>18</v>
      </c>
      <c r="F344" s="33">
        <v>13</v>
      </c>
      <c r="G344" s="40">
        <f t="shared" si="45"/>
        <v>0.35051546391752575</v>
      </c>
      <c r="V344" s="6"/>
      <c r="W344" s="6"/>
      <c r="X344"/>
      <c r="Y344"/>
    </row>
    <row r="345" spans="1:25" ht="13.5" customHeight="1" x14ac:dyDescent="0.2">
      <c r="A345" s="31">
        <v>42770</v>
      </c>
      <c r="B345" s="9">
        <v>89386</v>
      </c>
      <c r="C345">
        <v>86</v>
      </c>
      <c r="D345" s="32">
        <v>0.4</v>
      </c>
      <c r="E345" s="8">
        <v>3</v>
      </c>
      <c r="F345" s="33">
        <v>2</v>
      </c>
      <c r="G345" s="40">
        <f t="shared" si="45"/>
        <v>6.9767441860465115E-2</v>
      </c>
      <c r="V345" s="6"/>
      <c r="W345" s="6"/>
      <c r="X345"/>
      <c r="Y345"/>
    </row>
    <row r="346" spans="1:25" ht="13.5" customHeight="1" x14ac:dyDescent="0.2">
      <c r="A346" s="31">
        <v>42771</v>
      </c>
      <c r="B346" s="9">
        <v>89426</v>
      </c>
      <c r="C346">
        <v>93</v>
      </c>
      <c r="D346" s="32">
        <v>2.1</v>
      </c>
      <c r="E346" s="8">
        <v>22</v>
      </c>
      <c r="F346" s="33">
        <v>17</v>
      </c>
      <c r="G346" s="40">
        <f t="shared" si="45"/>
        <v>0.43010752688172044</v>
      </c>
      <c r="V346" s="6"/>
      <c r="W346" s="6"/>
      <c r="X346"/>
      <c r="Y346"/>
    </row>
    <row r="347" spans="1:25" ht="13.5" customHeight="1" x14ac:dyDescent="0.2">
      <c r="A347" s="31">
        <v>42772</v>
      </c>
      <c r="B347" s="9">
        <v>89519</v>
      </c>
      <c r="C347">
        <v>62</v>
      </c>
      <c r="D347" s="32">
        <v>1.6</v>
      </c>
      <c r="E347" s="8">
        <v>15</v>
      </c>
      <c r="F347" s="33">
        <v>77</v>
      </c>
      <c r="G347" s="40">
        <f t="shared" si="45"/>
        <v>1.5</v>
      </c>
      <c r="V347" s="6"/>
      <c r="W347" s="6"/>
      <c r="X347"/>
      <c r="Y347"/>
    </row>
    <row r="348" spans="1:25" ht="13.5" customHeight="1" x14ac:dyDescent="0.2">
      <c r="A348" s="31">
        <v>42773</v>
      </c>
      <c r="B348" s="9">
        <v>89519</v>
      </c>
      <c r="C348">
        <v>0</v>
      </c>
      <c r="D348" s="32">
        <v>0</v>
      </c>
      <c r="E348" s="8">
        <v>0</v>
      </c>
      <c r="F348" s="33">
        <v>0</v>
      </c>
      <c r="G348" s="40">
        <v>0</v>
      </c>
      <c r="V348" s="6"/>
      <c r="W348" s="6"/>
      <c r="X348"/>
      <c r="Y348"/>
    </row>
    <row r="349" spans="1:25" ht="13.5" customHeight="1" x14ac:dyDescent="0.2">
      <c r="A349" s="31">
        <v>42774</v>
      </c>
      <c r="B349" s="9">
        <v>89565</v>
      </c>
      <c r="C349">
        <v>72</v>
      </c>
      <c r="D349" s="32">
        <v>2</v>
      </c>
      <c r="E349" s="8">
        <v>9</v>
      </c>
      <c r="F349" s="33">
        <v>35</v>
      </c>
      <c r="G349" s="40">
        <f t="shared" si="45"/>
        <v>0.63888888888888884</v>
      </c>
      <c r="V349" s="6"/>
      <c r="W349" s="6"/>
      <c r="X349"/>
      <c r="Y349"/>
    </row>
    <row r="350" spans="1:25" ht="13.5" customHeight="1" x14ac:dyDescent="0.2">
      <c r="A350" s="31">
        <v>42775</v>
      </c>
      <c r="B350" s="9">
        <v>89613</v>
      </c>
      <c r="C350">
        <v>76</v>
      </c>
      <c r="D350" s="32">
        <v>2.2999999999999998</v>
      </c>
      <c r="E350" s="8">
        <v>14</v>
      </c>
      <c r="F350" s="33">
        <v>33</v>
      </c>
      <c r="G350" s="40">
        <f t="shared" si="45"/>
        <v>0.63157894736842102</v>
      </c>
      <c r="V350" s="6"/>
      <c r="W350" s="6"/>
      <c r="X350"/>
      <c r="Y350"/>
    </row>
    <row r="351" spans="1:25" ht="13.5" customHeight="1" x14ac:dyDescent="0.2">
      <c r="A351" s="31">
        <v>42776</v>
      </c>
      <c r="B351" s="9">
        <v>89746</v>
      </c>
      <c r="C351">
        <v>75</v>
      </c>
      <c r="D351" s="32">
        <v>2.9</v>
      </c>
      <c r="E351" s="8">
        <v>34</v>
      </c>
      <c r="F351" s="33">
        <v>98</v>
      </c>
      <c r="G351" s="40">
        <f t="shared" si="45"/>
        <v>1.7733333333333334</v>
      </c>
      <c r="H351" s="138">
        <f>SUM(D341:D351)</f>
        <v>20.2</v>
      </c>
      <c r="V351" s="6"/>
      <c r="W351" s="6"/>
      <c r="X351"/>
      <c r="Y351"/>
    </row>
    <row r="352" spans="1:25" ht="13.5" customHeight="1" x14ac:dyDescent="0.2">
      <c r="A352" s="31">
        <v>42777</v>
      </c>
      <c r="B352" s="9">
        <v>89815</v>
      </c>
      <c r="C352">
        <v>67</v>
      </c>
      <c r="D352" s="32">
        <v>1</v>
      </c>
      <c r="E352" s="8">
        <v>12</v>
      </c>
      <c r="F352" s="33">
        <v>57</v>
      </c>
      <c r="G352" s="40">
        <f t="shared" ref="G352:G365" si="46">(B352-B351)/C352</f>
        <v>1.0298507462686568</v>
      </c>
      <c r="V352" s="6"/>
      <c r="W352" s="6"/>
      <c r="X352"/>
      <c r="Y352"/>
    </row>
    <row r="353" spans="1:25" ht="13.5" customHeight="1" x14ac:dyDescent="0.2">
      <c r="A353" s="31">
        <v>42778</v>
      </c>
      <c r="B353" s="9">
        <v>89838</v>
      </c>
      <c r="C353">
        <v>182</v>
      </c>
      <c r="D353" s="32">
        <v>1.8</v>
      </c>
      <c r="E353" s="8">
        <v>16</v>
      </c>
      <c r="F353" s="33">
        <v>6</v>
      </c>
      <c r="G353" s="40">
        <f t="shared" si="46"/>
        <v>0.12637362637362637</v>
      </c>
      <c r="V353" s="6"/>
      <c r="W353" s="6"/>
      <c r="X353"/>
      <c r="Y353"/>
    </row>
    <row r="354" spans="1:25" ht="13.5" customHeight="1" x14ac:dyDescent="0.2">
      <c r="A354" s="31">
        <v>42779</v>
      </c>
      <c r="B354" s="9">
        <v>89884</v>
      </c>
      <c r="C354">
        <v>88</v>
      </c>
      <c r="D354" s="32">
        <v>2</v>
      </c>
      <c r="E354" s="8">
        <v>11</v>
      </c>
      <c r="F354" s="33">
        <v>34</v>
      </c>
      <c r="G354" s="40">
        <f t="shared" si="46"/>
        <v>0.52272727272727271</v>
      </c>
      <c r="V354" s="6"/>
      <c r="W354" s="6"/>
      <c r="X354"/>
      <c r="Y354"/>
    </row>
    <row r="355" spans="1:25" ht="13.5" customHeight="1" x14ac:dyDescent="0.2">
      <c r="A355" s="31">
        <v>42780</v>
      </c>
      <c r="B355" s="9">
        <v>89964</v>
      </c>
      <c r="C355">
        <v>71</v>
      </c>
      <c r="D355" s="32">
        <v>2</v>
      </c>
      <c r="E355" s="8">
        <v>20</v>
      </c>
      <c r="F355" s="33">
        <v>58</v>
      </c>
      <c r="G355" s="40">
        <f t="shared" si="46"/>
        <v>1.1267605633802817</v>
      </c>
      <c r="V355" s="6"/>
      <c r="W355" s="6"/>
      <c r="X355"/>
      <c r="Y355"/>
    </row>
    <row r="356" spans="1:25" ht="13.5" customHeight="1" x14ac:dyDescent="0.2">
      <c r="A356" s="31">
        <v>42781</v>
      </c>
      <c r="B356" s="9">
        <v>90009</v>
      </c>
      <c r="C356">
        <v>83</v>
      </c>
      <c r="D356" s="32">
        <v>2</v>
      </c>
      <c r="E356" s="8">
        <v>11</v>
      </c>
      <c r="F356" s="33">
        <v>33</v>
      </c>
      <c r="G356" s="40">
        <f t="shared" si="46"/>
        <v>0.54216867469879515</v>
      </c>
      <c r="V356" s="6"/>
      <c r="W356" s="6"/>
      <c r="X356"/>
      <c r="Y356"/>
    </row>
    <row r="357" spans="1:25" ht="13.5" customHeight="1" x14ac:dyDescent="0.2">
      <c r="A357" s="31">
        <v>42782</v>
      </c>
      <c r="B357" s="9">
        <v>90009</v>
      </c>
      <c r="C357">
        <v>0</v>
      </c>
      <c r="D357" s="32">
        <v>0</v>
      </c>
      <c r="E357" s="8">
        <v>0</v>
      </c>
      <c r="F357" s="33">
        <v>0</v>
      </c>
      <c r="G357" s="40">
        <v>0</v>
      </c>
      <c r="V357" s="6"/>
      <c r="W357" s="6"/>
      <c r="X357"/>
      <c r="Y357"/>
    </row>
    <row r="358" spans="1:25" ht="13.5" customHeight="1" x14ac:dyDescent="0.2">
      <c r="A358" s="31">
        <v>42783</v>
      </c>
      <c r="B358" s="9">
        <v>90054</v>
      </c>
      <c r="C358">
        <v>87</v>
      </c>
      <c r="D358" s="32">
        <v>2</v>
      </c>
      <c r="E358" s="8">
        <v>12</v>
      </c>
      <c r="F358" s="33">
        <v>31</v>
      </c>
      <c r="G358" s="40">
        <f t="shared" si="46"/>
        <v>0.51724137931034486</v>
      </c>
      <c r="N358" s="8"/>
      <c r="O358" s="33"/>
      <c r="V358" s="6"/>
      <c r="W358" s="6"/>
      <c r="X358"/>
      <c r="Y358"/>
    </row>
    <row r="359" spans="1:25" ht="13.5" customHeight="1" x14ac:dyDescent="0.2">
      <c r="A359" s="31">
        <v>42784</v>
      </c>
      <c r="B359" s="9">
        <v>90084</v>
      </c>
      <c r="C359">
        <v>203</v>
      </c>
      <c r="D359" s="32">
        <v>2.1</v>
      </c>
      <c r="E359" s="8">
        <v>22</v>
      </c>
      <c r="F359" s="33">
        <v>7</v>
      </c>
      <c r="G359" s="40">
        <f t="shared" si="46"/>
        <v>0.14778325123152711</v>
      </c>
      <c r="M359" s="40"/>
      <c r="N359" s="8"/>
      <c r="O359" s="33"/>
      <c r="V359" s="6"/>
      <c r="W359" s="6"/>
      <c r="X359"/>
      <c r="Y359"/>
    </row>
    <row r="360" spans="1:25" ht="13.5" customHeight="1" x14ac:dyDescent="0.2">
      <c r="A360" s="31">
        <v>42785</v>
      </c>
      <c r="B360" s="9">
        <v>90108</v>
      </c>
      <c r="C360">
        <v>155</v>
      </c>
      <c r="D360" s="32">
        <v>1.7</v>
      </c>
      <c r="E360" s="8">
        <v>17</v>
      </c>
      <c r="F360" s="33">
        <v>7</v>
      </c>
      <c r="G360" s="40">
        <f t="shared" si="46"/>
        <v>0.15483870967741936</v>
      </c>
      <c r="M360" s="40"/>
      <c r="N360" s="8"/>
      <c r="O360" s="33"/>
      <c r="V360" s="6"/>
      <c r="W360" s="6"/>
      <c r="X360"/>
      <c r="Y360"/>
    </row>
    <row r="361" spans="1:25" ht="13.5" customHeight="1" x14ac:dyDescent="0.2">
      <c r="A361" s="31">
        <v>42786</v>
      </c>
      <c r="B361" s="9">
        <v>90152</v>
      </c>
      <c r="C361">
        <v>89</v>
      </c>
      <c r="D361" s="32">
        <v>2</v>
      </c>
      <c r="E361" s="8">
        <v>17</v>
      </c>
      <c r="F361" s="33">
        <v>26</v>
      </c>
      <c r="G361" s="40">
        <f t="shared" si="46"/>
        <v>0.4943820224719101</v>
      </c>
      <c r="M361" s="40"/>
      <c r="N361" s="8"/>
      <c r="O361" s="33"/>
      <c r="V361" s="6"/>
      <c r="W361" s="6"/>
      <c r="X361"/>
      <c r="Y361"/>
    </row>
    <row r="362" spans="1:25" ht="13.5" customHeight="1" x14ac:dyDescent="0.2">
      <c r="A362" s="31">
        <v>42787</v>
      </c>
      <c r="B362" s="9">
        <v>90197</v>
      </c>
      <c r="C362">
        <v>97</v>
      </c>
      <c r="D362" s="32">
        <v>2</v>
      </c>
      <c r="E362" s="8">
        <v>15</v>
      </c>
      <c r="F362" s="33">
        <v>29</v>
      </c>
      <c r="G362" s="40">
        <f t="shared" si="46"/>
        <v>0.46391752577319589</v>
      </c>
      <c r="M362" s="40"/>
      <c r="N362" s="8"/>
      <c r="O362" s="33"/>
      <c r="V362" s="6"/>
      <c r="W362" s="6"/>
      <c r="X362"/>
      <c r="Y362"/>
    </row>
    <row r="363" spans="1:25" ht="13.5" customHeight="1" x14ac:dyDescent="0.2">
      <c r="A363" s="31">
        <v>42788</v>
      </c>
      <c r="B363" s="9">
        <v>90243</v>
      </c>
      <c r="C363">
        <v>101</v>
      </c>
      <c r="D363" s="32">
        <v>2</v>
      </c>
      <c r="E363" s="8">
        <v>17</v>
      </c>
      <c r="F363" s="33">
        <v>27</v>
      </c>
      <c r="G363" s="40">
        <f t="shared" si="46"/>
        <v>0.45544554455445546</v>
      </c>
      <c r="M363" s="40"/>
      <c r="N363" s="8"/>
      <c r="O363" s="33"/>
      <c r="V363" s="6"/>
      <c r="W363" s="6"/>
      <c r="X363"/>
      <c r="Y363"/>
    </row>
    <row r="364" spans="1:25" ht="13.5" customHeight="1" x14ac:dyDescent="0.2">
      <c r="A364" s="31">
        <v>42789</v>
      </c>
      <c r="B364" s="9">
        <v>90283</v>
      </c>
      <c r="C364">
        <v>102</v>
      </c>
      <c r="D364" s="32">
        <v>2</v>
      </c>
      <c r="E364" s="8">
        <v>20</v>
      </c>
      <c r="F364" s="33">
        <v>19</v>
      </c>
      <c r="G364" s="40">
        <f t="shared" si="46"/>
        <v>0.39215686274509803</v>
      </c>
      <c r="M364" s="40"/>
      <c r="N364" s="8"/>
      <c r="O364" s="33"/>
      <c r="V364" s="6"/>
      <c r="W364" s="6"/>
      <c r="X364"/>
      <c r="Y364"/>
    </row>
    <row r="365" spans="1:25" ht="13.5" customHeight="1" x14ac:dyDescent="0.2">
      <c r="A365" s="31">
        <v>42790</v>
      </c>
      <c r="B365" s="9">
        <v>90302</v>
      </c>
      <c r="C365">
        <v>70</v>
      </c>
      <c r="D365" s="32">
        <v>1</v>
      </c>
      <c r="E365" s="8">
        <v>8</v>
      </c>
      <c r="F365" s="33">
        <v>11</v>
      </c>
      <c r="G365" s="40">
        <f t="shared" si="46"/>
        <v>0.27142857142857141</v>
      </c>
      <c r="H365" s="138">
        <f>SUM(D352:D365)</f>
        <v>23.6</v>
      </c>
      <c r="M365" s="40"/>
      <c r="N365" s="8"/>
      <c r="O365" s="33"/>
      <c r="V365" s="6"/>
      <c r="W365" s="6"/>
      <c r="X365"/>
      <c r="Y365"/>
    </row>
    <row r="366" spans="1:25" ht="13.5" customHeight="1" x14ac:dyDescent="0.2">
      <c r="A366" s="31">
        <v>42791</v>
      </c>
      <c r="B366" s="9">
        <v>90457</v>
      </c>
      <c r="C366">
        <v>49</v>
      </c>
      <c r="D366" s="32">
        <v>0.7</v>
      </c>
      <c r="E366" s="8">
        <v>9</v>
      </c>
      <c r="F366" s="33">
        <v>145</v>
      </c>
      <c r="G366" s="40">
        <f t="shared" ref="G366:G371" si="47">(B366-B365)/C366</f>
        <v>3.1632653061224492</v>
      </c>
      <c r="M366" s="40"/>
      <c r="N366" s="8"/>
      <c r="O366" s="33"/>
      <c r="V366" s="6"/>
      <c r="W366" s="6"/>
      <c r="X366"/>
      <c r="Y366"/>
    </row>
    <row r="367" spans="1:25" ht="13.5" customHeight="1" x14ac:dyDescent="0.2">
      <c r="A367" s="31">
        <v>42792</v>
      </c>
      <c r="B367" s="9">
        <v>90632</v>
      </c>
      <c r="C367">
        <v>56</v>
      </c>
      <c r="D367" s="32">
        <v>0.3</v>
      </c>
      <c r="E367" s="8">
        <v>2</v>
      </c>
      <c r="F367" s="33">
        <v>171</v>
      </c>
      <c r="G367" s="40">
        <f t="shared" si="47"/>
        <v>3.125</v>
      </c>
      <c r="M367" s="40"/>
      <c r="N367" s="8"/>
      <c r="O367" s="33"/>
      <c r="V367" s="6"/>
      <c r="W367" s="6"/>
      <c r="X367"/>
      <c r="Y367"/>
    </row>
    <row r="368" spans="1:25" ht="13.5" customHeight="1" x14ac:dyDescent="0.2">
      <c r="A368" s="31">
        <v>42793</v>
      </c>
      <c r="B368" s="9">
        <v>90690</v>
      </c>
      <c r="C368">
        <v>97</v>
      </c>
      <c r="D368" s="32">
        <v>3</v>
      </c>
      <c r="E368" s="8">
        <v>29</v>
      </c>
      <c r="F368" s="33">
        <v>28</v>
      </c>
      <c r="G368" s="40">
        <f t="shared" si="47"/>
        <v>0.59793814432989689</v>
      </c>
      <c r="M368" s="40"/>
      <c r="N368" s="8"/>
      <c r="O368" s="33"/>
      <c r="V368" s="6"/>
      <c r="W368" s="6"/>
      <c r="X368"/>
      <c r="Y368"/>
    </row>
    <row r="369" spans="1:26" ht="13.5" customHeight="1" x14ac:dyDescent="0.2">
      <c r="A369" s="31">
        <v>42794</v>
      </c>
      <c r="B369" s="9">
        <v>90732</v>
      </c>
      <c r="C369">
        <v>108</v>
      </c>
      <c r="D369" s="32">
        <v>2</v>
      </c>
      <c r="E369" s="8">
        <v>21</v>
      </c>
      <c r="F369" s="33">
        <v>20</v>
      </c>
      <c r="G369" s="40">
        <f t="shared" si="47"/>
        <v>0.3888888888888889</v>
      </c>
      <c r="M369" s="40"/>
      <c r="N369" s="8"/>
      <c r="O369" s="33"/>
      <c r="V369" s="20"/>
      <c r="W369" s="20"/>
      <c r="X369" s="19"/>
      <c r="Y369" s="19"/>
      <c r="Z369" s="19"/>
    </row>
    <row r="370" spans="1:26" ht="13.5" customHeight="1" x14ac:dyDescent="0.2">
      <c r="A370" s="31">
        <v>42795</v>
      </c>
      <c r="B370" s="9">
        <v>90780</v>
      </c>
      <c r="C370">
        <v>77</v>
      </c>
      <c r="D370" s="32">
        <v>2.1</v>
      </c>
      <c r="E370" s="8">
        <v>17</v>
      </c>
      <c r="F370" s="33">
        <v>29</v>
      </c>
      <c r="G370" s="40">
        <f t="shared" si="47"/>
        <v>0.62337662337662336</v>
      </c>
      <c r="M370" s="40"/>
      <c r="N370" s="8"/>
      <c r="O370" s="33"/>
      <c r="V370" s="20"/>
      <c r="W370" s="20"/>
      <c r="X370" s="19"/>
      <c r="Y370" s="19"/>
      <c r="Z370" s="19"/>
    </row>
    <row r="371" spans="1:26" ht="13.5" customHeight="1" x14ac:dyDescent="0.2">
      <c r="A371" s="31">
        <v>42796</v>
      </c>
      <c r="B371" s="9">
        <v>90828</v>
      </c>
      <c r="C371">
        <v>83</v>
      </c>
      <c r="D371" s="32">
        <v>2.1</v>
      </c>
      <c r="E371" s="8">
        <v>22</v>
      </c>
      <c r="F371" s="33">
        <v>25</v>
      </c>
      <c r="G371" s="40">
        <f t="shared" si="47"/>
        <v>0.57831325301204817</v>
      </c>
      <c r="H371" s="138">
        <f>SUM(D366:D371)</f>
        <v>10.199999999999999</v>
      </c>
      <c r="M371" s="40"/>
      <c r="N371" s="8"/>
      <c r="O371" s="33"/>
      <c r="V371" s="21"/>
      <c r="W371" s="22"/>
      <c r="X371" s="23"/>
      <c r="Y371" s="24"/>
      <c r="Z371" s="19"/>
    </row>
    <row r="372" spans="1:26" ht="13.5" customHeight="1" x14ac:dyDescent="0.2">
      <c r="A372" s="31">
        <v>42797</v>
      </c>
      <c r="B372" s="9">
        <v>90866</v>
      </c>
      <c r="C372">
        <v>90</v>
      </c>
      <c r="D372" s="32">
        <v>1.9</v>
      </c>
      <c r="E372" s="8">
        <v>17</v>
      </c>
      <c r="F372" s="33">
        <v>20</v>
      </c>
      <c r="G372" s="40">
        <f t="shared" ref="G372:G380" si="48">(B372-B371)/C372</f>
        <v>0.42222222222222222</v>
      </c>
      <c r="M372" s="40"/>
      <c r="N372" s="8"/>
      <c r="O372" s="33"/>
      <c r="V372" s="25"/>
      <c r="W372" s="26"/>
      <c r="X372" s="27"/>
      <c r="Y372" s="24"/>
      <c r="Z372" s="19"/>
    </row>
    <row r="373" spans="1:26" ht="13.5" customHeight="1" x14ac:dyDescent="0.2">
      <c r="A373" s="31">
        <v>42798</v>
      </c>
      <c r="B373" s="9">
        <v>90939</v>
      </c>
      <c r="C373">
        <v>76</v>
      </c>
      <c r="D373" s="32">
        <v>2.4</v>
      </c>
      <c r="E373" s="8">
        <v>21</v>
      </c>
      <c r="F373" s="33">
        <v>51</v>
      </c>
      <c r="G373" s="40">
        <f t="shared" si="48"/>
        <v>0.96052631578947367</v>
      </c>
      <c r="M373" s="40"/>
      <c r="N373" s="8"/>
      <c r="O373" s="33"/>
      <c r="V373" s="25"/>
      <c r="W373" s="26"/>
      <c r="X373" s="19"/>
      <c r="Y373" s="19"/>
      <c r="Z373" s="19"/>
    </row>
    <row r="374" spans="1:26" ht="13.5" customHeight="1" x14ac:dyDescent="0.2">
      <c r="A374" s="31">
        <v>42799</v>
      </c>
      <c r="B374" s="9">
        <v>90942</v>
      </c>
      <c r="C374">
        <v>999</v>
      </c>
      <c r="D374" s="32">
        <v>0.4</v>
      </c>
      <c r="E374" s="8">
        <v>3</v>
      </c>
      <c r="F374" s="33">
        <v>0</v>
      </c>
      <c r="G374" s="40">
        <f t="shared" si="48"/>
        <v>3.003003003003003E-3</v>
      </c>
      <c r="M374" s="40"/>
      <c r="N374" s="8"/>
      <c r="O374" s="139"/>
      <c r="V374" s="25"/>
      <c r="W374" s="26"/>
      <c r="X374" s="19"/>
      <c r="Y374" s="19"/>
      <c r="Z374" s="19"/>
    </row>
    <row r="375" spans="1:26" ht="13.5" customHeight="1" x14ac:dyDescent="0.2">
      <c r="A375" s="31">
        <v>42800</v>
      </c>
      <c r="B375" s="9">
        <v>90942</v>
      </c>
      <c r="C375">
        <v>0</v>
      </c>
      <c r="D375" s="32">
        <v>0</v>
      </c>
      <c r="E375" s="8">
        <v>0</v>
      </c>
      <c r="F375" s="33">
        <v>0</v>
      </c>
      <c r="G375" s="40">
        <v>0</v>
      </c>
      <c r="M375" s="40"/>
      <c r="N375" s="8"/>
      <c r="V375" s="25"/>
      <c r="W375" s="26"/>
      <c r="X375" s="19"/>
      <c r="Y375" s="19"/>
      <c r="Z375" s="19"/>
    </row>
    <row r="376" spans="1:26" ht="13.5" customHeight="1" x14ac:dyDescent="0.2">
      <c r="A376" s="31">
        <v>42801</v>
      </c>
      <c r="B376" s="9">
        <v>91021</v>
      </c>
      <c r="C376">
        <v>72</v>
      </c>
      <c r="D376" s="32">
        <v>2</v>
      </c>
      <c r="E376" s="8">
        <v>19</v>
      </c>
      <c r="F376" s="33">
        <v>58</v>
      </c>
      <c r="G376" s="40">
        <f t="shared" si="48"/>
        <v>1.0972222222222223</v>
      </c>
      <c r="M376" s="40"/>
      <c r="N376" s="8"/>
      <c r="V376" s="25"/>
      <c r="W376" s="26"/>
      <c r="X376" s="19"/>
      <c r="Y376" s="19"/>
      <c r="Z376" s="19"/>
    </row>
    <row r="377" spans="1:26" ht="13.5" customHeight="1" x14ac:dyDescent="0.2">
      <c r="A377" s="31">
        <v>42802</v>
      </c>
      <c r="B377" s="9">
        <v>91073</v>
      </c>
      <c r="C377">
        <v>91</v>
      </c>
      <c r="D377" s="32">
        <v>2</v>
      </c>
      <c r="E377" s="8">
        <v>20</v>
      </c>
      <c r="F377" s="33">
        <v>31</v>
      </c>
      <c r="G377" s="40">
        <f t="shared" si="48"/>
        <v>0.5714285714285714</v>
      </c>
      <c r="M377" s="40"/>
      <c r="N377" s="140"/>
      <c r="V377" s="11"/>
      <c r="W377" s="10"/>
      <c r="X377" s="19"/>
      <c r="Y377" s="19"/>
      <c r="Z377" s="19"/>
    </row>
    <row r="378" spans="1:26" ht="13.5" customHeight="1" x14ac:dyDescent="0.2">
      <c r="A378" s="31">
        <v>42803</v>
      </c>
      <c r="B378" s="9">
        <v>91093</v>
      </c>
      <c r="C378">
        <v>87</v>
      </c>
      <c r="D378" s="32">
        <v>1</v>
      </c>
      <c r="E378" s="8">
        <v>9</v>
      </c>
      <c r="F378" s="33">
        <v>10</v>
      </c>
      <c r="G378" s="40">
        <f t="shared" si="48"/>
        <v>0.22988505747126436</v>
      </c>
      <c r="V378" s="6"/>
      <c r="W378" s="6"/>
      <c r="X378"/>
      <c r="Y378"/>
    </row>
    <row r="379" spans="1:26" ht="13.5" customHeight="1" x14ac:dyDescent="0.2">
      <c r="A379" s="31">
        <v>42804</v>
      </c>
      <c r="B379" s="9">
        <v>91102</v>
      </c>
      <c r="C379">
        <v>67</v>
      </c>
      <c r="D379" s="32">
        <v>0.5</v>
      </c>
      <c r="E379" s="8">
        <v>4</v>
      </c>
      <c r="F379" s="33">
        <v>5</v>
      </c>
      <c r="G379" s="40">
        <f t="shared" si="48"/>
        <v>0.13432835820895522</v>
      </c>
      <c r="V379" s="6"/>
      <c r="W379" s="6"/>
      <c r="X379"/>
      <c r="Y379"/>
    </row>
    <row r="380" spans="1:26" ht="13.5" customHeight="1" x14ac:dyDescent="0.2">
      <c r="A380" s="31">
        <v>42805</v>
      </c>
      <c r="B380" s="9">
        <v>91136</v>
      </c>
      <c r="C380">
        <v>68</v>
      </c>
      <c r="D380" s="32">
        <v>1.1000000000000001</v>
      </c>
      <c r="E380" s="8">
        <v>10</v>
      </c>
      <c r="F380" s="33">
        <v>22</v>
      </c>
      <c r="G380" s="40">
        <f t="shared" si="48"/>
        <v>0.5</v>
      </c>
      <c r="I380" s="174">
        <f>B380-B199</f>
        <v>9394</v>
      </c>
      <c r="V380" s="6"/>
      <c r="W380" s="6"/>
      <c r="X380"/>
      <c r="Y380"/>
    </row>
    <row r="381" spans="1:26" ht="13.5" customHeight="1" x14ac:dyDescent="0.2">
      <c r="A381" s="175">
        <v>42806</v>
      </c>
      <c r="B381" s="176">
        <v>91139</v>
      </c>
      <c r="C381" s="177">
        <v>999</v>
      </c>
      <c r="D381" s="178">
        <v>0.4</v>
      </c>
      <c r="E381" s="179">
        <v>3</v>
      </c>
      <c r="F381" s="180">
        <v>0</v>
      </c>
      <c r="G381" s="181">
        <f t="shared" ref="G381:G385" si="49">(B381-B380)/C381</f>
        <v>3.003003003003003E-3</v>
      </c>
      <c r="V381" s="6"/>
      <c r="W381" s="6"/>
      <c r="X381"/>
      <c r="Y381"/>
    </row>
    <row r="382" spans="1:26" ht="13.5" customHeight="1" x14ac:dyDescent="0.2">
      <c r="A382" s="175">
        <v>42807</v>
      </c>
      <c r="B382" s="176">
        <v>91202</v>
      </c>
      <c r="C382" s="177">
        <v>70</v>
      </c>
      <c r="D382" s="178">
        <v>2</v>
      </c>
      <c r="E382" s="179">
        <v>20</v>
      </c>
      <c r="F382" s="180">
        <v>43</v>
      </c>
      <c r="G382" s="181">
        <f t="shared" si="49"/>
        <v>0.9</v>
      </c>
    </row>
    <row r="383" spans="1:26" ht="13.5" customHeight="1" x14ac:dyDescent="0.2">
      <c r="A383" s="175">
        <v>42808</v>
      </c>
      <c r="B383" s="176">
        <v>91257</v>
      </c>
      <c r="C383" s="177">
        <v>81</v>
      </c>
      <c r="D383" s="178">
        <v>2.2000000000000002</v>
      </c>
      <c r="E383" s="179">
        <v>16</v>
      </c>
      <c r="F383" s="180">
        <v>37</v>
      </c>
      <c r="G383" s="181">
        <f t="shared" si="49"/>
        <v>0.67901234567901236</v>
      </c>
    </row>
    <row r="384" spans="1:26" ht="13.5" customHeight="1" x14ac:dyDescent="0.2">
      <c r="A384" s="175">
        <v>42809</v>
      </c>
      <c r="B384" s="176">
        <v>91302</v>
      </c>
      <c r="C384" s="177">
        <v>87</v>
      </c>
      <c r="D384" s="178">
        <v>2</v>
      </c>
      <c r="E384" s="179">
        <v>14</v>
      </c>
      <c r="F384" s="180">
        <v>30</v>
      </c>
      <c r="G384" s="181">
        <f t="shared" si="49"/>
        <v>0.51724137931034486</v>
      </c>
    </row>
    <row r="385" spans="1:8" ht="13.5" customHeight="1" x14ac:dyDescent="0.2">
      <c r="A385" s="175">
        <v>42810</v>
      </c>
      <c r="B385" s="176">
        <v>91356</v>
      </c>
      <c r="C385" s="177">
        <v>85</v>
      </c>
      <c r="D385" s="178">
        <v>2.2000000000000002</v>
      </c>
      <c r="E385" s="179">
        <v>21</v>
      </c>
      <c r="F385" s="180">
        <v>32</v>
      </c>
      <c r="G385" s="181">
        <f t="shared" si="49"/>
        <v>0.63529411764705879</v>
      </c>
      <c r="H385" s="138">
        <f>SUM(D372:D385)</f>
        <v>20.099999999999998</v>
      </c>
    </row>
    <row r="386" spans="1:8" ht="13.5" customHeight="1" x14ac:dyDescent="0.2">
      <c r="A386" s="175">
        <v>42811</v>
      </c>
      <c r="B386" s="176">
        <v>91429</v>
      </c>
      <c r="C386" s="177">
        <v>75</v>
      </c>
      <c r="D386" s="178">
        <v>2</v>
      </c>
      <c r="E386" s="179">
        <v>21</v>
      </c>
      <c r="F386" s="180">
        <v>52</v>
      </c>
      <c r="G386" s="181">
        <f t="shared" ref="G386:G396" si="50">(B386-B385)/C386</f>
        <v>0.97333333333333338</v>
      </c>
    </row>
    <row r="387" spans="1:8" ht="13.5" customHeight="1" x14ac:dyDescent="0.2">
      <c r="A387" s="175">
        <v>42812</v>
      </c>
      <c r="B387" s="176">
        <v>91446</v>
      </c>
      <c r="C387" s="177">
        <v>152</v>
      </c>
      <c r="D387" s="178">
        <v>1.2</v>
      </c>
      <c r="E387" s="179">
        <v>11</v>
      </c>
      <c r="F387" s="180">
        <v>5</v>
      </c>
      <c r="G387" s="181">
        <f t="shared" si="50"/>
        <v>0.1118421052631579</v>
      </c>
    </row>
    <row r="388" spans="1:8" ht="13.5" customHeight="1" x14ac:dyDescent="0.2">
      <c r="A388" s="175">
        <v>42813</v>
      </c>
      <c r="B388" s="176">
        <v>91496</v>
      </c>
      <c r="C388" s="177">
        <v>76</v>
      </c>
      <c r="D388" s="178">
        <v>1</v>
      </c>
      <c r="E388" s="179">
        <v>11</v>
      </c>
      <c r="F388" s="180">
        <v>38</v>
      </c>
      <c r="G388" s="181">
        <f t="shared" si="50"/>
        <v>0.65789473684210531</v>
      </c>
    </row>
    <row r="389" spans="1:8" ht="13.5" customHeight="1" x14ac:dyDescent="0.2">
      <c r="A389" s="175">
        <v>42814</v>
      </c>
      <c r="B389" s="176">
        <v>91550</v>
      </c>
      <c r="C389" s="177">
        <v>111</v>
      </c>
      <c r="D389" s="178">
        <v>2.2999999999999998</v>
      </c>
      <c r="E389" s="179">
        <v>22</v>
      </c>
      <c r="F389" s="180">
        <v>31</v>
      </c>
      <c r="G389" s="181">
        <f t="shared" si="50"/>
        <v>0.48648648648648651</v>
      </c>
    </row>
    <row r="390" spans="1:8" ht="13.5" customHeight="1" x14ac:dyDescent="0.2">
      <c r="A390" s="175">
        <v>42815</v>
      </c>
      <c r="B390" s="176">
        <v>91621</v>
      </c>
      <c r="C390" s="177">
        <v>84</v>
      </c>
      <c r="D390" s="178">
        <v>2.7</v>
      </c>
      <c r="E390" s="179">
        <v>29</v>
      </c>
      <c r="F390" s="180">
        <v>41</v>
      </c>
      <c r="G390" s="181">
        <f t="shared" si="50"/>
        <v>0.84523809523809523</v>
      </c>
    </row>
    <row r="391" spans="1:8" ht="13.5" customHeight="1" x14ac:dyDescent="0.2">
      <c r="A391" s="175">
        <v>42816</v>
      </c>
      <c r="B391" s="176">
        <v>91662</v>
      </c>
      <c r="C391" s="177">
        <v>99</v>
      </c>
      <c r="D391" s="178">
        <v>2.1</v>
      </c>
      <c r="E391" s="179">
        <v>19</v>
      </c>
      <c r="F391" s="180">
        <v>22</v>
      </c>
      <c r="G391" s="181">
        <f t="shared" si="50"/>
        <v>0.41414141414141414</v>
      </c>
    </row>
    <row r="392" spans="1:8" ht="13.5" customHeight="1" x14ac:dyDescent="0.2">
      <c r="A392" s="175">
        <v>42817</v>
      </c>
      <c r="B392" s="176">
        <v>91709</v>
      </c>
      <c r="C392" s="177">
        <v>95</v>
      </c>
      <c r="D392" s="178">
        <v>2.2000000000000002</v>
      </c>
      <c r="E392" s="179">
        <v>16</v>
      </c>
      <c r="F392" s="180">
        <v>30</v>
      </c>
      <c r="G392" s="181">
        <f t="shared" si="50"/>
        <v>0.49473684210526314</v>
      </c>
    </row>
    <row r="393" spans="1:8" ht="13.5" customHeight="1" x14ac:dyDescent="0.2">
      <c r="A393" s="175">
        <v>42818</v>
      </c>
      <c r="B393" s="176">
        <v>91755</v>
      </c>
      <c r="C393" s="177">
        <v>94</v>
      </c>
      <c r="D393" s="178">
        <v>2</v>
      </c>
      <c r="E393" s="179">
        <v>18</v>
      </c>
      <c r="F393" s="180">
        <v>27</v>
      </c>
      <c r="G393" s="181">
        <f t="shared" si="50"/>
        <v>0.48936170212765956</v>
      </c>
    </row>
    <row r="394" spans="1:8" ht="13.5" customHeight="1" x14ac:dyDescent="0.2">
      <c r="A394" s="175">
        <v>42819</v>
      </c>
      <c r="B394" s="176">
        <v>91792</v>
      </c>
      <c r="C394" s="177">
        <v>80</v>
      </c>
      <c r="D394" s="178">
        <v>1.6</v>
      </c>
      <c r="E394" s="179">
        <v>18</v>
      </c>
      <c r="F394" s="180">
        <v>17</v>
      </c>
      <c r="G394" s="181">
        <f t="shared" si="50"/>
        <v>0.46250000000000002</v>
      </c>
    </row>
    <row r="395" spans="1:8" ht="13.5" customHeight="1" x14ac:dyDescent="0.2">
      <c r="A395" s="175">
        <v>42820</v>
      </c>
      <c r="B395" s="176">
        <v>91803</v>
      </c>
      <c r="C395" s="177">
        <v>333</v>
      </c>
      <c r="D395" s="178">
        <v>1</v>
      </c>
      <c r="E395" s="179">
        <v>10</v>
      </c>
      <c r="F395" s="180">
        <v>1</v>
      </c>
      <c r="G395" s="181">
        <f t="shared" si="50"/>
        <v>3.3033033033033031E-2</v>
      </c>
    </row>
    <row r="396" spans="1:8" ht="13.5" customHeight="1" x14ac:dyDescent="0.2">
      <c r="A396" s="175">
        <v>42821</v>
      </c>
      <c r="B396" s="176">
        <v>91848</v>
      </c>
      <c r="C396" s="177">
        <v>107</v>
      </c>
      <c r="D396" s="178">
        <v>2</v>
      </c>
      <c r="E396" s="179">
        <v>17</v>
      </c>
      <c r="F396" s="180">
        <v>27</v>
      </c>
      <c r="G396" s="181">
        <f t="shared" si="50"/>
        <v>0.42056074766355139</v>
      </c>
    </row>
    <row r="397" spans="1:8" ht="13.5" customHeight="1" x14ac:dyDescent="0.2">
      <c r="A397" s="175">
        <v>42822</v>
      </c>
      <c r="B397" s="176">
        <v>91896</v>
      </c>
      <c r="C397" s="177">
        <v>111</v>
      </c>
      <c r="D397" s="178">
        <v>2</v>
      </c>
      <c r="E397" s="179">
        <v>18</v>
      </c>
      <c r="F397" s="180">
        <v>28</v>
      </c>
      <c r="G397" s="181">
        <f t="shared" ref="G397:G400" si="51">(B397-B396)/C397</f>
        <v>0.43243243243243246</v>
      </c>
    </row>
    <row r="398" spans="1:8" ht="13.5" customHeight="1" x14ac:dyDescent="0.2">
      <c r="A398" s="175">
        <v>42823</v>
      </c>
      <c r="B398" s="176">
        <v>91896</v>
      </c>
      <c r="C398" s="177">
        <v>0</v>
      </c>
      <c r="D398" s="178">
        <v>0</v>
      </c>
      <c r="E398" s="179">
        <v>0</v>
      </c>
      <c r="F398" s="180">
        <v>0</v>
      </c>
      <c r="G398" s="181">
        <v>0</v>
      </c>
    </row>
    <row r="399" spans="1:8" ht="13.5" customHeight="1" x14ac:dyDescent="0.2">
      <c r="A399" s="175">
        <v>42824</v>
      </c>
      <c r="B399" s="176">
        <v>91947</v>
      </c>
      <c r="C399" s="177">
        <v>87</v>
      </c>
      <c r="D399" s="178">
        <v>2</v>
      </c>
      <c r="E399" s="179">
        <v>21</v>
      </c>
      <c r="F399" s="180">
        <v>29</v>
      </c>
      <c r="G399" s="181">
        <f t="shared" si="51"/>
        <v>0.58620689655172409</v>
      </c>
    </row>
    <row r="400" spans="1:8" ht="13.5" customHeight="1" x14ac:dyDescent="0.2">
      <c r="A400" s="175">
        <v>42825</v>
      </c>
      <c r="B400" s="176">
        <v>92012</v>
      </c>
      <c r="C400" s="177">
        <v>87</v>
      </c>
      <c r="D400" s="178">
        <v>2.1</v>
      </c>
      <c r="E400" s="179">
        <v>23</v>
      </c>
      <c r="F400" s="180">
        <v>42</v>
      </c>
      <c r="G400" s="181">
        <f t="shared" si="51"/>
        <v>0.74712643678160917</v>
      </c>
      <c r="H400" s="138">
        <f>SUM(D386:D400)</f>
        <v>26.200000000000003</v>
      </c>
    </row>
  </sheetData>
  <pageMargins left="0.7" right="0.7" top="0.75" bottom="0.75" header="0.3" footer="0.3"/>
  <pageSetup orientation="portrait" horizontalDpi="1200" verticalDpi="1200" r:id="rId1"/>
  <ignoredErrors>
    <ignoredError sqref="N7:N16 H12 H32 H43 H51 H59 H75 H96 H107 H126 H133 H146 H164 H187 H201 H218 H211 H229 H247 H263 H279 H288 H300 H310 H322 N4:N6 H340 H351 H365 H371 H385 H40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5</vt:lpstr>
      <vt:lpstr>daily log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John's Stuff - Toyota Prius Personal Data</dc:title>
  <dc:creator>john1701a</dc:creator>
  <cp:lastModifiedBy>John</cp:lastModifiedBy>
  <cp:lastPrinted>2012-03-20T04:02:08Z</cp:lastPrinted>
  <dcterms:created xsi:type="dcterms:W3CDTF">2000-11-08T03:39:42Z</dcterms:created>
  <dcterms:modified xsi:type="dcterms:W3CDTF">2017-04-08T04:44:22Z</dcterms:modified>
</cp:coreProperties>
</file>